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8CDC5C7F-E8BD-408A-860E-3418B6A391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Town'!$A$1:$S$220</definedName>
    <definedName name="_xlnm.Print_Area" localSheetId="5">Greenbrier!$A$1:$S$128</definedName>
    <definedName name="_xlnm.Print_Area" localSheetId="3">'Mardi Gras'!$A$1:$S$220</definedName>
    <definedName name="_xlnm.Print_Area" localSheetId="1">Mountaineer!$A$1:$S$127</definedName>
    <definedName name="_xlnm.Print_Area" localSheetId="0">Total!$A$1:$S$35</definedName>
    <definedName name="_xlnm.Print_Area" localSheetId="2">Wheeling!$A$1:$S$172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0" i="3" l="1"/>
  <c r="R30" i="3"/>
  <c r="Q30" i="3"/>
  <c r="O30" i="3"/>
  <c r="N30" i="3"/>
  <c r="M30" i="3"/>
  <c r="L30" i="3"/>
  <c r="J30" i="3"/>
  <c r="I30" i="3"/>
  <c r="H30" i="3"/>
  <c r="G30" i="3"/>
  <c r="E30" i="3"/>
  <c r="D30" i="3"/>
  <c r="C30" i="3"/>
  <c r="B30" i="3"/>
  <c r="A30" i="3"/>
  <c r="N30" i="9"/>
  <c r="M30" i="9"/>
  <c r="L30" i="9"/>
  <c r="J30" i="9"/>
  <c r="E30" i="9"/>
  <c r="O30" i="9" s="1"/>
  <c r="Q30" i="9" s="1"/>
  <c r="N30" i="1"/>
  <c r="M30" i="1"/>
  <c r="L30" i="1"/>
  <c r="J30" i="1"/>
  <c r="E30" i="1"/>
  <c r="O30" i="1" s="1"/>
  <c r="Q30" i="1" s="1"/>
  <c r="Q30" i="8"/>
  <c r="N30" i="8"/>
  <c r="M30" i="8"/>
  <c r="L30" i="8"/>
  <c r="J30" i="8"/>
  <c r="E30" i="8"/>
  <c r="O30" i="8" s="1"/>
  <c r="N30" i="7"/>
  <c r="M30" i="7"/>
  <c r="L30" i="7"/>
  <c r="J30" i="7"/>
  <c r="E30" i="7"/>
  <c r="O30" i="7" s="1"/>
  <c r="Q30" i="7" s="1"/>
  <c r="N30" i="4"/>
  <c r="M30" i="4"/>
  <c r="L30" i="4"/>
  <c r="J30" i="4"/>
  <c r="E30" i="4"/>
  <c r="O30" i="4" s="1"/>
  <c r="Q30" i="4" s="1"/>
  <c r="I29" i="3"/>
  <c r="H29" i="3"/>
  <c r="G29" i="3"/>
  <c r="D29" i="3"/>
  <c r="C29" i="3"/>
  <c r="B29" i="3"/>
  <c r="N29" i="9"/>
  <c r="M29" i="9"/>
  <c r="L29" i="9"/>
  <c r="J29" i="9"/>
  <c r="E29" i="9"/>
  <c r="N29" i="1"/>
  <c r="M29" i="1"/>
  <c r="L29" i="1"/>
  <c r="J29" i="1"/>
  <c r="E29" i="1"/>
  <c r="N29" i="8"/>
  <c r="M29" i="8"/>
  <c r="L29" i="8"/>
  <c r="J29" i="8"/>
  <c r="E29" i="8"/>
  <c r="N29" i="7"/>
  <c r="M29" i="7"/>
  <c r="L29" i="7"/>
  <c r="J29" i="7"/>
  <c r="E29" i="7"/>
  <c r="N29" i="4"/>
  <c r="M29" i="4"/>
  <c r="L29" i="4"/>
  <c r="J29" i="4"/>
  <c r="E29" i="4"/>
  <c r="O29" i="4" s="1"/>
  <c r="Q29" i="4" s="1"/>
  <c r="I28" i="3"/>
  <c r="H28" i="3"/>
  <c r="G28" i="3"/>
  <c r="D28" i="3"/>
  <c r="C28" i="3"/>
  <c r="B28" i="3"/>
  <c r="N28" i="9"/>
  <c r="M28" i="9"/>
  <c r="L28" i="9"/>
  <c r="J28" i="9"/>
  <c r="E28" i="9"/>
  <c r="N28" i="1"/>
  <c r="M28" i="1"/>
  <c r="L28" i="1"/>
  <c r="J28" i="1"/>
  <c r="E28" i="1"/>
  <c r="O28" i="1" s="1"/>
  <c r="Q28" i="1" s="1"/>
  <c r="N28" i="8"/>
  <c r="M28" i="8"/>
  <c r="L28" i="8"/>
  <c r="J28" i="8"/>
  <c r="E28" i="8"/>
  <c r="N28" i="7"/>
  <c r="M28" i="7"/>
  <c r="L28" i="7"/>
  <c r="J28" i="7"/>
  <c r="E28" i="7"/>
  <c r="N28" i="4"/>
  <c r="M28" i="4"/>
  <c r="L28" i="4"/>
  <c r="J28" i="4"/>
  <c r="E28" i="4"/>
  <c r="I27" i="3"/>
  <c r="H27" i="3"/>
  <c r="G27" i="3"/>
  <c r="D27" i="3"/>
  <c r="C27" i="3"/>
  <c r="B27" i="3"/>
  <c r="N27" i="9"/>
  <c r="M27" i="9"/>
  <c r="L27" i="9"/>
  <c r="J27" i="9"/>
  <c r="E27" i="9"/>
  <c r="O27" i="9" s="1"/>
  <c r="Q27" i="9" s="1"/>
  <c r="S27" i="9" s="1"/>
  <c r="N27" i="1"/>
  <c r="M27" i="1"/>
  <c r="L27" i="1"/>
  <c r="J27" i="1"/>
  <c r="E27" i="1"/>
  <c r="N27" i="8"/>
  <c r="M27" i="8"/>
  <c r="L27" i="8"/>
  <c r="J27" i="8"/>
  <c r="E27" i="8"/>
  <c r="N27" i="7"/>
  <c r="M27" i="7"/>
  <c r="L27" i="7"/>
  <c r="J27" i="7"/>
  <c r="E27" i="7"/>
  <c r="N27" i="4"/>
  <c r="M27" i="4"/>
  <c r="L27" i="4"/>
  <c r="J27" i="4"/>
  <c r="E27" i="4"/>
  <c r="S30" i="9" l="1"/>
  <c r="R30" i="9"/>
  <c r="S30" i="1"/>
  <c r="R30" i="1"/>
  <c r="S30" i="8"/>
  <c r="R30" i="8"/>
  <c r="S30" i="7"/>
  <c r="R30" i="7"/>
  <c r="J29" i="3"/>
  <c r="O28" i="7"/>
  <c r="Q28" i="7" s="1"/>
  <c r="L29" i="3"/>
  <c r="M29" i="3"/>
  <c r="N29" i="3"/>
  <c r="O29" i="7"/>
  <c r="S30" i="4"/>
  <c r="R30" i="4"/>
  <c r="E29" i="3"/>
  <c r="O27" i="4"/>
  <c r="Q27" i="4" s="1"/>
  <c r="O29" i="1"/>
  <c r="Q29" i="1" s="1"/>
  <c r="S29" i="1" s="1"/>
  <c r="O29" i="8"/>
  <c r="O29" i="9"/>
  <c r="Q29" i="9" s="1"/>
  <c r="S29" i="9"/>
  <c r="R29" i="9"/>
  <c r="J28" i="3"/>
  <c r="O27" i="7"/>
  <c r="Q27" i="7" s="1"/>
  <c r="S27" i="7" s="1"/>
  <c r="L28" i="3"/>
  <c r="E28" i="3"/>
  <c r="M28" i="3"/>
  <c r="N28" i="3"/>
  <c r="S29" i="4"/>
  <c r="R29" i="4"/>
  <c r="O28" i="9"/>
  <c r="Q28" i="9" s="1"/>
  <c r="O28" i="8"/>
  <c r="Q28" i="8" s="1"/>
  <c r="S28" i="8" s="1"/>
  <c r="O28" i="4"/>
  <c r="R28" i="9"/>
  <c r="S28" i="9"/>
  <c r="J27" i="3"/>
  <c r="E27" i="3"/>
  <c r="M27" i="3"/>
  <c r="S28" i="1"/>
  <c r="R28" i="1"/>
  <c r="R28" i="7"/>
  <c r="S28" i="7"/>
  <c r="L27" i="3"/>
  <c r="N27" i="3"/>
  <c r="O27" i="1"/>
  <c r="Q27" i="1" s="1"/>
  <c r="S27" i="1" s="1"/>
  <c r="O27" i="8"/>
  <c r="R27" i="9"/>
  <c r="S27" i="4"/>
  <c r="R27" i="4"/>
  <c r="I26" i="3"/>
  <c r="H26" i="3"/>
  <c r="G26" i="3"/>
  <c r="D26" i="3"/>
  <c r="C26" i="3"/>
  <c r="B26" i="3"/>
  <c r="N26" i="9"/>
  <c r="M26" i="9"/>
  <c r="L26" i="9"/>
  <c r="J26" i="9"/>
  <c r="E26" i="9"/>
  <c r="N26" i="1"/>
  <c r="M26" i="1"/>
  <c r="L26" i="1"/>
  <c r="J26" i="1"/>
  <c r="E26" i="1"/>
  <c r="N26" i="8"/>
  <c r="M26" i="8"/>
  <c r="L26" i="8"/>
  <c r="J26" i="8"/>
  <c r="E26" i="8"/>
  <c r="O26" i="8" s="1"/>
  <c r="Q26" i="8" s="1"/>
  <c r="N26" i="7"/>
  <c r="M26" i="7"/>
  <c r="L26" i="7"/>
  <c r="J26" i="7"/>
  <c r="E26" i="7"/>
  <c r="N26" i="4"/>
  <c r="M26" i="4"/>
  <c r="L26" i="4"/>
  <c r="J26" i="4"/>
  <c r="E26" i="4"/>
  <c r="O26" i="4" s="1"/>
  <c r="Q26" i="4" s="1"/>
  <c r="Q29" i="8" l="1"/>
  <c r="S29" i="8" s="1"/>
  <c r="Q29" i="7"/>
  <c r="O29" i="3"/>
  <c r="O26" i="7"/>
  <c r="Q26" i="7" s="1"/>
  <c r="S26" i="7" s="1"/>
  <c r="R29" i="1"/>
  <c r="R29" i="8"/>
  <c r="R27" i="7"/>
  <c r="Q28" i="4"/>
  <c r="O28" i="3"/>
  <c r="R28" i="8"/>
  <c r="R27" i="1"/>
  <c r="N26" i="3"/>
  <c r="Q27" i="8"/>
  <c r="Q27" i="3" s="1"/>
  <c r="O27" i="3"/>
  <c r="M26" i="3"/>
  <c r="L26" i="3"/>
  <c r="J26" i="3"/>
  <c r="E26" i="3"/>
  <c r="O26" i="9"/>
  <c r="O26" i="1"/>
  <c r="Q26" i="1" s="1"/>
  <c r="S26" i="1" s="1"/>
  <c r="S26" i="8"/>
  <c r="R26" i="8"/>
  <c r="R26" i="7"/>
  <c r="S26" i="4"/>
  <c r="R26" i="4"/>
  <c r="R27" i="8" l="1"/>
  <c r="R29" i="7"/>
  <c r="R29" i="3" s="1"/>
  <c r="S29" i="7"/>
  <c r="S29" i="3" s="1"/>
  <c r="Q29" i="3"/>
  <c r="R27" i="3"/>
  <c r="Q28" i="3"/>
  <c r="S28" i="4"/>
  <c r="S28" i="3" s="1"/>
  <c r="R28" i="4"/>
  <c r="R28" i="3" s="1"/>
  <c r="S27" i="8"/>
  <c r="S27" i="3" s="1"/>
  <c r="Q26" i="9"/>
  <c r="R26" i="1"/>
  <c r="O26" i="3"/>
  <c r="I25" i="3"/>
  <c r="H25" i="3"/>
  <c r="G25" i="3"/>
  <c r="D25" i="3"/>
  <c r="C25" i="3"/>
  <c r="B25" i="3"/>
  <c r="N25" i="9"/>
  <c r="M25" i="9"/>
  <c r="L25" i="9"/>
  <c r="J25" i="9"/>
  <c r="E25" i="9"/>
  <c r="N25" i="1"/>
  <c r="M25" i="1"/>
  <c r="L25" i="1"/>
  <c r="J25" i="1"/>
  <c r="E25" i="1"/>
  <c r="N25" i="8"/>
  <c r="M25" i="8"/>
  <c r="L25" i="8"/>
  <c r="J25" i="8"/>
  <c r="E25" i="8"/>
  <c r="N25" i="7"/>
  <c r="M25" i="7"/>
  <c r="L25" i="7"/>
  <c r="J25" i="7"/>
  <c r="E25" i="7"/>
  <c r="O25" i="7" s="1"/>
  <c r="Q25" i="7" s="1"/>
  <c r="N25" i="4"/>
  <c r="M25" i="4"/>
  <c r="L25" i="4"/>
  <c r="J25" i="4"/>
  <c r="E25" i="4"/>
  <c r="O25" i="4" s="1"/>
  <c r="Q25" i="4" s="1"/>
  <c r="I24" i="3"/>
  <c r="H24" i="3"/>
  <c r="G24" i="3"/>
  <c r="D24" i="3"/>
  <c r="C24" i="3"/>
  <c r="B24" i="3"/>
  <c r="N24" i="9"/>
  <c r="M24" i="9"/>
  <c r="L24" i="9"/>
  <c r="J24" i="9"/>
  <c r="E24" i="9"/>
  <c r="N24" i="1"/>
  <c r="M24" i="1"/>
  <c r="L24" i="1"/>
  <c r="J24" i="1"/>
  <c r="E24" i="1"/>
  <c r="N24" i="8"/>
  <c r="M24" i="8"/>
  <c r="L24" i="8"/>
  <c r="J24" i="8"/>
  <c r="E24" i="8"/>
  <c r="N24" i="7"/>
  <c r="M24" i="7"/>
  <c r="L24" i="7"/>
  <c r="J24" i="7"/>
  <c r="E24" i="7"/>
  <c r="N24" i="4"/>
  <c r="M24" i="4"/>
  <c r="L24" i="4"/>
  <c r="J24" i="4"/>
  <c r="E24" i="4"/>
  <c r="Q23" i="9"/>
  <c r="I23" i="3"/>
  <c r="H23" i="3"/>
  <c r="G23" i="3"/>
  <c r="D23" i="3"/>
  <c r="C23" i="3"/>
  <c r="B23" i="3"/>
  <c r="N23" i="9"/>
  <c r="M23" i="9"/>
  <c r="L23" i="9"/>
  <c r="J23" i="9"/>
  <c r="E23" i="9"/>
  <c r="O23" i="9" s="1"/>
  <c r="N23" i="1"/>
  <c r="M23" i="1"/>
  <c r="L23" i="1"/>
  <c r="J23" i="1"/>
  <c r="E23" i="1"/>
  <c r="N23" i="8"/>
  <c r="M23" i="8"/>
  <c r="L23" i="8"/>
  <c r="J23" i="8"/>
  <c r="E23" i="8"/>
  <c r="N23" i="7"/>
  <c r="M23" i="7"/>
  <c r="L23" i="7"/>
  <c r="J23" i="7"/>
  <c r="E23" i="7"/>
  <c r="O23" i="7" s="1"/>
  <c r="Q23" i="7" s="1"/>
  <c r="N23" i="4"/>
  <c r="M23" i="4"/>
  <c r="L23" i="4"/>
  <c r="J23" i="4"/>
  <c r="E23" i="4"/>
  <c r="I22" i="3"/>
  <c r="H22" i="3"/>
  <c r="G22" i="3"/>
  <c r="D22" i="3"/>
  <c r="C22" i="3"/>
  <c r="B22" i="3"/>
  <c r="N22" i="9"/>
  <c r="M22" i="9"/>
  <c r="L22" i="9"/>
  <c r="J22" i="9"/>
  <c r="E22" i="9"/>
  <c r="N22" i="1"/>
  <c r="M22" i="1"/>
  <c r="L22" i="1"/>
  <c r="J22" i="1"/>
  <c r="E22" i="1"/>
  <c r="N22" i="8"/>
  <c r="M22" i="8"/>
  <c r="L22" i="8"/>
  <c r="J22" i="8"/>
  <c r="E22" i="8"/>
  <c r="N22" i="7"/>
  <c r="M22" i="7"/>
  <c r="L22" i="7"/>
  <c r="J22" i="7"/>
  <c r="E22" i="7"/>
  <c r="N22" i="4"/>
  <c r="M22" i="4"/>
  <c r="L22" i="4"/>
  <c r="J22" i="4"/>
  <c r="E22" i="4"/>
  <c r="I21" i="3"/>
  <c r="H21" i="3"/>
  <c r="G21" i="3"/>
  <c r="D21" i="3"/>
  <c r="C21" i="3"/>
  <c r="B21" i="3"/>
  <c r="N21" i="9"/>
  <c r="M21" i="9"/>
  <c r="L21" i="9"/>
  <c r="J21" i="9"/>
  <c r="E21" i="9"/>
  <c r="N21" i="1"/>
  <c r="M21" i="1"/>
  <c r="L21" i="1"/>
  <c r="J21" i="1"/>
  <c r="E21" i="1"/>
  <c r="N21" i="8"/>
  <c r="M21" i="8"/>
  <c r="L21" i="8"/>
  <c r="J21" i="8"/>
  <c r="E21" i="8"/>
  <c r="N21" i="7"/>
  <c r="M21" i="7"/>
  <c r="L21" i="7"/>
  <c r="J21" i="7"/>
  <c r="E21" i="7"/>
  <c r="N21" i="4"/>
  <c r="M21" i="4"/>
  <c r="L21" i="4"/>
  <c r="J21" i="4"/>
  <c r="E21" i="4"/>
  <c r="I20" i="3"/>
  <c r="H20" i="3"/>
  <c r="G20" i="3"/>
  <c r="D20" i="3"/>
  <c r="C20" i="3"/>
  <c r="B20" i="3"/>
  <c r="N20" i="9"/>
  <c r="M20" i="9"/>
  <c r="L20" i="9"/>
  <c r="J20" i="9"/>
  <c r="E20" i="9"/>
  <c r="N20" i="1"/>
  <c r="M20" i="1"/>
  <c r="L20" i="1"/>
  <c r="J20" i="1"/>
  <c r="E20" i="1"/>
  <c r="N20" i="8"/>
  <c r="M20" i="8"/>
  <c r="L20" i="8"/>
  <c r="J20" i="8"/>
  <c r="E20" i="8"/>
  <c r="N20" i="7"/>
  <c r="M20" i="7"/>
  <c r="L20" i="7"/>
  <c r="J20" i="7"/>
  <c r="E20" i="7"/>
  <c r="N20" i="4"/>
  <c r="M20" i="4"/>
  <c r="L20" i="4"/>
  <c r="J20" i="4"/>
  <c r="E20" i="4"/>
  <c r="I19" i="3"/>
  <c r="H19" i="3"/>
  <c r="G19" i="3"/>
  <c r="D19" i="3"/>
  <c r="C19" i="3"/>
  <c r="B19" i="3"/>
  <c r="N19" i="9"/>
  <c r="M19" i="9"/>
  <c r="L19" i="9"/>
  <c r="J19" i="9"/>
  <c r="E19" i="9"/>
  <c r="N19" i="1"/>
  <c r="M19" i="1"/>
  <c r="L19" i="1"/>
  <c r="J19" i="1"/>
  <c r="E19" i="1"/>
  <c r="N19" i="8"/>
  <c r="M19" i="8"/>
  <c r="L19" i="8"/>
  <c r="J19" i="8"/>
  <c r="E19" i="8"/>
  <c r="O19" i="8" s="1"/>
  <c r="N19" i="7"/>
  <c r="M19" i="7"/>
  <c r="L19" i="7"/>
  <c r="J19" i="7"/>
  <c r="E19" i="7"/>
  <c r="N19" i="4"/>
  <c r="M19" i="4"/>
  <c r="L19" i="4"/>
  <c r="J19" i="4"/>
  <c r="E19" i="4"/>
  <c r="I18" i="3"/>
  <c r="H18" i="3"/>
  <c r="G18" i="3"/>
  <c r="D18" i="3"/>
  <c r="C18" i="3"/>
  <c r="B18" i="3"/>
  <c r="N18" i="9"/>
  <c r="M18" i="9"/>
  <c r="L18" i="9"/>
  <c r="J18" i="9"/>
  <c r="E18" i="9"/>
  <c r="N18" i="1"/>
  <c r="M18" i="1"/>
  <c r="L18" i="1"/>
  <c r="J18" i="1"/>
  <c r="E18" i="1"/>
  <c r="N18" i="8"/>
  <c r="M18" i="8"/>
  <c r="L18" i="8"/>
  <c r="J18" i="8"/>
  <c r="E18" i="8"/>
  <c r="N18" i="7"/>
  <c r="M18" i="7"/>
  <c r="L18" i="7"/>
  <c r="J18" i="7"/>
  <c r="E18" i="7"/>
  <c r="N18" i="4"/>
  <c r="M18" i="4"/>
  <c r="L18" i="4"/>
  <c r="J18" i="4"/>
  <c r="E18" i="4"/>
  <c r="I17" i="3"/>
  <c r="H17" i="3"/>
  <c r="G17" i="3"/>
  <c r="D17" i="3"/>
  <c r="C17" i="3"/>
  <c r="B17" i="3"/>
  <c r="N17" i="9"/>
  <c r="M17" i="9"/>
  <c r="L17" i="9"/>
  <c r="J17" i="9"/>
  <c r="E17" i="9"/>
  <c r="N17" i="1"/>
  <c r="M17" i="1"/>
  <c r="L17" i="1"/>
  <c r="J17" i="1"/>
  <c r="E17" i="1"/>
  <c r="N17" i="8"/>
  <c r="M17" i="8"/>
  <c r="L17" i="8"/>
  <c r="J17" i="8"/>
  <c r="E17" i="8"/>
  <c r="N17" i="7"/>
  <c r="M17" i="7"/>
  <c r="L17" i="7"/>
  <c r="J17" i="7"/>
  <c r="E17" i="7"/>
  <c r="N17" i="4"/>
  <c r="M17" i="4"/>
  <c r="L17" i="4"/>
  <c r="J17" i="4"/>
  <c r="E17" i="4"/>
  <c r="I16" i="3"/>
  <c r="H16" i="3"/>
  <c r="G16" i="3"/>
  <c r="D16" i="3"/>
  <c r="C16" i="3"/>
  <c r="B16" i="3"/>
  <c r="N16" i="9"/>
  <c r="M16" i="9"/>
  <c r="L16" i="9"/>
  <c r="J16" i="9"/>
  <c r="E16" i="9"/>
  <c r="N16" i="1"/>
  <c r="M16" i="1"/>
  <c r="L16" i="1"/>
  <c r="J16" i="1"/>
  <c r="E16" i="1"/>
  <c r="N16" i="8"/>
  <c r="M16" i="8"/>
  <c r="L16" i="8"/>
  <c r="J16" i="8"/>
  <c r="E16" i="8"/>
  <c r="N16" i="7"/>
  <c r="M16" i="7"/>
  <c r="L16" i="7"/>
  <c r="J16" i="7"/>
  <c r="E16" i="7"/>
  <c r="N16" i="4"/>
  <c r="M16" i="4"/>
  <c r="L16" i="4"/>
  <c r="J16" i="4"/>
  <c r="E16" i="4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N15" i="7"/>
  <c r="M15" i="7"/>
  <c r="L15" i="7"/>
  <c r="J15" i="7"/>
  <c r="E15" i="7"/>
  <c r="N15" i="4"/>
  <c r="M15" i="4"/>
  <c r="L15" i="4"/>
  <c r="J15" i="4"/>
  <c r="E15" i="4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E14" i="7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N13" i="7"/>
  <c r="M13" i="7"/>
  <c r="L13" i="7"/>
  <c r="J13" i="7"/>
  <c r="E13" i="7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N12" i="8"/>
  <c r="M12" i="8"/>
  <c r="L12" i="8"/>
  <c r="J12" i="8"/>
  <c r="E12" i="8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N11" i="7"/>
  <c r="M11" i="7"/>
  <c r="L11" i="7"/>
  <c r="J11" i="7"/>
  <c r="E11" i="7"/>
  <c r="N11" i="4"/>
  <c r="M11" i="4"/>
  <c r="L11" i="4"/>
  <c r="J11" i="4"/>
  <c r="E11" i="4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N10" i="8"/>
  <c r="M10" i="8"/>
  <c r="E10" i="8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N10" i="7"/>
  <c r="M10" i="7"/>
  <c r="L10" i="7"/>
  <c r="J10" i="7"/>
  <c r="E10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N10" i="4"/>
  <c r="M10" i="4"/>
  <c r="L10" i="4"/>
  <c r="J10" i="4"/>
  <c r="E10" i="4"/>
  <c r="S26" i="9" l="1"/>
  <c r="S26" i="3" s="1"/>
  <c r="Q26" i="3"/>
  <c r="O21" i="9"/>
  <c r="Q21" i="9" s="1"/>
  <c r="S21" i="9" s="1"/>
  <c r="O25" i="1"/>
  <c r="Q25" i="1" s="1"/>
  <c r="S25" i="1" s="1"/>
  <c r="O19" i="4"/>
  <c r="Q19" i="4" s="1"/>
  <c r="R26" i="9"/>
  <c r="R26" i="3" s="1"/>
  <c r="O20" i="7"/>
  <c r="Q20" i="7" s="1"/>
  <c r="R20" i="7" s="1"/>
  <c r="J25" i="3"/>
  <c r="L25" i="3"/>
  <c r="N25" i="3"/>
  <c r="M25" i="3"/>
  <c r="O24" i="7"/>
  <c r="Q24" i="7" s="1"/>
  <c r="S24" i="7" s="1"/>
  <c r="E24" i="3"/>
  <c r="E25" i="3"/>
  <c r="L24" i="3"/>
  <c r="O25" i="9"/>
  <c r="Q25" i="9" s="1"/>
  <c r="S25" i="9" s="1"/>
  <c r="O25" i="8"/>
  <c r="Q25" i="8" s="1"/>
  <c r="S25" i="8" s="1"/>
  <c r="S25" i="4"/>
  <c r="O19" i="9"/>
  <c r="Q19" i="9" s="1"/>
  <c r="S19" i="9" s="1"/>
  <c r="O20" i="9"/>
  <c r="Q20" i="9" s="1"/>
  <c r="S20" i="9" s="1"/>
  <c r="J24" i="3"/>
  <c r="O24" i="9"/>
  <c r="Q24" i="9" s="1"/>
  <c r="S24" i="9" s="1"/>
  <c r="R25" i="1"/>
  <c r="M24" i="3"/>
  <c r="N24" i="3"/>
  <c r="S25" i="7"/>
  <c r="R25" i="7"/>
  <c r="O21" i="7"/>
  <c r="Q21" i="7" s="1"/>
  <c r="R21" i="7" s="1"/>
  <c r="O18" i="4"/>
  <c r="Q18" i="4" s="1"/>
  <c r="R25" i="4"/>
  <c r="O24" i="1"/>
  <c r="Q24" i="1" s="1"/>
  <c r="S24" i="1" s="1"/>
  <c r="O24" i="8"/>
  <c r="Q24" i="8" s="1"/>
  <c r="R24" i="8" s="1"/>
  <c r="O24" i="4"/>
  <c r="O22" i="9"/>
  <c r="Q22" i="9" s="1"/>
  <c r="S22" i="9" s="1"/>
  <c r="O12" i="1"/>
  <c r="Q12" i="1" s="1"/>
  <c r="S12" i="1" s="1"/>
  <c r="O17" i="8"/>
  <c r="Q17" i="8" s="1"/>
  <c r="S17" i="8" s="1"/>
  <c r="O17" i="7"/>
  <c r="Q17" i="7" s="1"/>
  <c r="O22" i="7"/>
  <c r="Q22" i="7" s="1"/>
  <c r="S22" i="7" s="1"/>
  <c r="N21" i="3"/>
  <c r="O23" i="1"/>
  <c r="J23" i="3"/>
  <c r="L23" i="3"/>
  <c r="O23" i="8"/>
  <c r="M23" i="3"/>
  <c r="N23" i="3"/>
  <c r="O23" i="4"/>
  <c r="Q23" i="4" s="1"/>
  <c r="E23" i="3"/>
  <c r="S23" i="9"/>
  <c r="R23" i="9"/>
  <c r="M22" i="3"/>
  <c r="O20" i="8"/>
  <c r="Q20" i="8" s="1"/>
  <c r="S20" i="8" s="1"/>
  <c r="L22" i="3"/>
  <c r="N22" i="3"/>
  <c r="O13" i="8"/>
  <c r="Q13" i="8" s="1"/>
  <c r="R13" i="8" s="1"/>
  <c r="J22" i="3"/>
  <c r="S23" i="7"/>
  <c r="R23" i="7"/>
  <c r="E22" i="3"/>
  <c r="O21" i="1"/>
  <c r="Q21" i="1" s="1"/>
  <c r="S21" i="1" s="1"/>
  <c r="O22" i="1"/>
  <c r="Q22" i="1" s="1"/>
  <c r="S22" i="1" s="1"/>
  <c r="O22" i="8"/>
  <c r="Q22" i="8" s="1"/>
  <c r="S22" i="8" s="1"/>
  <c r="J21" i="3"/>
  <c r="L21" i="3"/>
  <c r="N20" i="3"/>
  <c r="M21" i="3"/>
  <c r="O15" i="8"/>
  <c r="Q15" i="8" s="1"/>
  <c r="S15" i="8" s="1"/>
  <c r="E21" i="3"/>
  <c r="O22" i="4"/>
  <c r="O20" i="4"/>
  <c r="Q20" i="4" s="1"/>
  <c r="O17" i="4"/>
  <c r="Q17" i="4" s="1"/>
  <c r="O21" i="8"/>
  <c r="Q21" i="8" s="1"/>
  <c r="S21" i="8" s="1"/>
  <c r="L20" i="3"/>
  <c r="M20" i="3"/>
  <c r="J20" i="3"/>
  <c r="O11" i="8"/>
  <c r="Q11" i="8" s="1"/>
  <c r="S11" i="8" s="1"/>
  <c r="O19" i="7"/>
  <c r="Q19" i="7" s="1"/>
  <c r="S19" i="7" s="1"/>
  <c r="O16" i="7"/>
  <c r="Q16" i="7" s="1"/>
  <c r="R16" i="7" s="1"/>
  <c r="O21" i="4"/>
  <c r="E20" i="3"/>
  <c r="O20" i="1"/>
  <c r="Q19" i="8"/>
  <c r="S19" i="8" s="1"/>
  <c r="J19" i="3"/>
  <c r="L19" i="3"/>
  <c r="O18" i="8"/>
  <c r="Q18" i="8" s="1"/>
  <c r="S18" i="8" s="1"/>
  <c r="M19" i="3"/>
  <c r="E19" i="3"/>
  <c r="N19" i="3"/>
  <c r="O11" i="4"/>
  <c r="Q11" i="4" s="1"/>
  <c r="O16" i="4"/>
  <c r="Q16" i="4" s="1"/>
  <c r="O19" i="1"/>
  <c r="O17" i="9"/>
  <c r="Q17" i="9" s="1"/>
  <c r="R17" i="9" s="1"/>
  <c r="M18" i="3"/>
  <c r="N18" i="3"/>
  <c r="O12" i="8"/>
  <c r="Q12" i="8" s="1"/>
  <c r="R12" i="8" s="1"/>
  <c r="E18" i="3"/>
  <c r="L18" i="3"/>
  <c r="J18" i="3"/>
  <c r="O13" i="7"/>
  <c r="Q13" i="7" s="1"/>
  <c r="S13" i="7" s="1"/>
  <c r="O18" i="7"/>
  <c r="E16" i="3"/>
  <c r="O18" i="1"/>
  <c r="O18" i="9"/>
  <c r="O16" i="9"/>
  <c r="Q16" i="9" s="1"/>
  <c r="S16" i="9" s="1"/>
  <c r="L17" i="3"/>
  <c r="M17" i="3"/>
  <c r="E17" i="3"/>
  <c r="N16" i="3"/>
  <c r="N17" i="3"/>
  <c r="O10" i="7"/>
  <c r="Q10" i="7" s="1"/>
  <c r="S10" i="7" s="1"/>
  <c r="J17" i="3"/>
  <c r="O15" i="7"/>
  <c r="Q15" i="7" s="1"/>
  <c r="S15" i="7" s="1"/>
  <c r="O17" i="1"/>
  <c r="Q17" i="1" s="1"/>
  <c r="R17" i="1" s="1"/>
  <c r="J16" i="3"/>
  <c r="L16" i="3"/>
  <c r="S17" i="7"/>
  <c r="R17" i="7"/>
  <c r="O14" i="7"/>
  <c r="Q14" i="7" s="1"/>
  <c r="S14" i="7" s="1"/>
  <c r="M16" i="3"/>
  <c r="J14" i="3"/>
  <c r="O15" i="4"/>
  <c r="Q15" i="4" s="1"/>
  <c r="O16" i="1"/>
  <c r="Q16" i="1" s="1"/>
  <c r="S16" i="1" s="1"/>
  <c r="O16" i="8"/>
  <c r="Q16" i="8" s="1"/>
  <c r="S16" i="8" s="1"/>
  <c r="O10" i="9"/>
  <c r="Q10" i="9" s="1"/>
  <c r="S10" i="9" s="1"/>
  <c r="O13" i="9"/>
  <c r="Q13" i="9" s="1"/>
  <c r="S13" i="9" s="1"/>
  <c r="O13" i="1"/>
  <c r="Q13" i="1" s="1"/>
  <c r="S13" i="1" s="1"/>
  <c r="L14" i="3"/>
  <c r="L15" i="3"/>
  <c r="J15" i="3"/>
  <c r="O15" i="1"/>
  <c r="Q15" i="1" s="1"/>
  <c r="S15" i="1" s="1"/>
  <c r="N15" i="3"/>
  <c r="M15" i="3"/>
  <c r="E15" i="3"/>
  <c r="O15" i="9"/>
  <c r="Q15" i="9" s="1"/>
  <c r="N14" i="3"/>
  <c r="M14" i="3"/>
  <c r="E14" i="3"/>
  <c r="O12" i="7"/>
  <c r="Q12" i="7" s="1"/>
  <c r="R12" i="7" s="1"/>
  <c r="O14" i="9"/>
  <c r="Q14" i="9" s="1"/>
  <c r="S14" i="9" s="1"/>
  <c r="O14" i="1"/>
  <c r="Q14" i="1" s="1"/>
  <c r="O14" i="8"/>
  <c r="M13" i="3"/>
  <c r="N13" i="3"/>
  <c r="E13" i="3"/>
  <c r="J13" i="3"/>
  <c r="L13" i="3"/>
  <c r="O14" i="4"/>
  <c r="N12" i="3"/>
  <c r="M12" i="3"/>
  <c r="L12" i="3"/>
  <c r="E12" i="3"/>
  <c r="J12" i="3"/>
  <c r="O13" i="4"/>
  <c r="A13" i="4"/>
  <c r="A12" i="3"/>
  <c r="A11" i="3"/>
  <c r="O12" i="9"/>
  <c r="Q12" i="9" s="1"/>
  <c r="R12" i="9" s="1"/>
  <c r="O12" i="4"/>
  <c r="N11" i="3"/>
  <c r="E11" i="3"/>
  <c r="J11" i="3"/>
  <c r="L11" i="3"/>
  <c r="M11" i="3"/>
  <c r="O11" i="9"/>
  <c r="Q11" i="9" s="1"/>
  <c r="R11" i="9" s="1"/>
  <c r="O11" i="1"/>
  <c r="Q11" i="1" s="1"/>
  <c r="S11" i="1" s="1"/>
  <c r="O11" i="7"/>
  <c r="O10" i="1"/>
  <c r="Q10" i="1" s="1"/>
  <c r="R10" i="1" s="1"/>
  <c r="M10" i="3"/>
  <c r="N10" i="3"/>
  <c r="J10" i="8"/>
  <c r="J10" i="3" s="1"/>
  <c r="L10" i="3"/>
  <c r="E10" i="3"/>
  <c r="O10" i="4"/>
  <c r="I32" i="9"/>
  <c r="H32" i="9"/>
  <c r="G32" i="9"/>
  <c r="D32" i="9"/>
  <c r="C32" i="9"/>
  <c r="B32" i="9"/>
  <c r="I32" i="1"/>
  <c r="H32" i="1"/>
  <c r="G32" i="1"/>
  <c r="D32" i="1"/>
  <c r="C32" i="1"/>
  <c r="B32" i="1"/>
  <c r="I32" i="8"/>
  <c r="H32" i="8"/>
  <c r="G32" i="8"/>
  <c r="D32" i="8"/>
  <c r="C32" i="8"/>
  <c r="B32" i="8"/>
  <c r="I32" i="7"/>
  <c r="H32" i="7"/>
  <c r="G32" i="7"/>
  <c r="D32" i="7"/>
  <c r="C32" i="7"/>
  <c r="B32" i="7"/>
  <c r="I32" i="4"/>
  <c r="H32" i="4"/>
  <c r="G32" i="4"/>
  <c r="C32" i="4"/>
  <c r="D32" i="4"/>
  <c r="B32" i="4"/>
  <c r="N9" i="4"/>
  <c r="N32" i="4" s="1"/>
  <c r="M9" i="4"/>
  <c r="M32" i="4" s="1"/>
  <c r="L9" i="4"/>
  <c r="L32" i="4" s="1"/>
  <c r="J9" i="4"/>
  <c r="J32" i="4" s="1"/>
  <c r="E9" i="4"/>
  <c r="E32" i="4" s="1"/>
  <c r="N9" i="7"/>
  <c r="N32" i="7" s="1"/>
  <c r="M9" i="7"/>
  <c r="M32" i="7" s="1"/>
  <c r="L9" i="7"/>
  <c r="L32" i="7" s="1"/>
  <c r="J9" i="7"/>
  <c r="J32" i="7" s="1"/>
  <c r="E9" i="7"/>
  <c r="N9" i="8"/>
  <c r="N32" i="8" s="1"/>
  <c r="M9" i="8"/>
  <c r="M32" i="8" s="1"/>
  <c r="L9" i="8"/>
  <c r="L32" i="8" s="1"/>
  <c r="J9" i="8"/>
  <c r="E9" i="8"/>
  <c r="E32" i="8" s="1"/>
  <c r="N9" i="1"/>
  <c r="N32" i="1" s="1"/>
  <c r="M9" i="1"/>
  <c r="M32" i="1" s="1"/>
  <c r="L9" i="1"/>
  <c r="L32" i="1" s="1"/>
  <c r="J9" i="1"/>
  <c r="J32" i="1" s="1"/>
  <c r="E9" i="1"/>
  <c r="E32" i="1" s="1"/>
  <c r="R21" i="9" l="1"/>
  <c r="S20" i="7"/>
  <c r="R19" i="9"/>
  <c r="R25" i="9"/>
  <c r="R17" i="8"/>
  <c r="S25" i="3"/>
  <c r="Q25" i="3"/>
  <c r="S18" i="4"/>
  <c r="S20" i="4"/>
  <c r="Q20" i="3"/>
  <c r="S11" i="4"/>
  <c r="R17" i="4"/>
  <c r="R17" i="3" s="1"/>
  <c r="Q17" i="3"/>
  <c r="S15" i="4"/>
  <c r="S15" i="3" s="1"/>
  <c r="Q15" i="3"/>
  <c r="S16" i="4"/>
  <c r="Q16" i="3"/>
  <c r="R19" i="4"/>
  <c r="S19" i="4"/>
  <c r="R24" i="7"/>
  <c r="S21" i="7"/>
  <c r="R18" i="4"/>
  <c r="O20" i="3"/>
  <c r="R22" i="9"/>
  <c r="R24" i="9"/>
  <c r="R20" i="9"/>
  <c r="R12" i="1"/>
  <c r="S13" i="8"/>
  <c r="O25" i="3"/>
  <c r="R15" i="8"/>
  <c r="S24" i="8"/>
  <c r="R25" i="8"/>
  <c r="R25" i="3" s="1"/>
  <c r="S17" i="1"/>
  <c r="S17" i="4"/>
  <c r="Q24" i="4"/>
  <c r="Q24" i="3" s="1"/>
  <c r="O24" i="3"/>
  <c r="R24" i="1"/>
  <c r="R21" i="1"/>
  <c r="Q23" i="1"/>
  <c r="S23" i="1" s="1"/>
  <c r="R20" i="8"/>
  <c r="Q23" i="8"/>
  <c r="R23" i="8" s="1"/>
  <c r="R22" i="7"/>
  <c r="R20" i="4"/>
  <c r="O23" i="3"/>
  <c r="R23" i="4"/>
  <c r="S23" i="4"/>
  <c r="S12" i="8"/>
  <c r="R15" i="7"/>
  <c r="S16" i="7"/>
  <c r="Q22" i="4"/>
  <c r="Q22" i="3" s="1"/>
  <c r="O22" i="3"/>
  <c r="R22" i="1"/>
  <c r="R22" i="8"/>
  <c r="R11" i="8"/>
  <c r="O19" i="3"/>
  <c r="R19" i="7"/>
  <c r="Q21" i="4"/>
  <c r="Q21" i="3" s="1"/>
  <c r="O21" i="3"/>
  <c r="R21" i="8"/>
  <c r="Q20" i="1"/>
  <c r="R20" i="1" s="1"/>
  <c r="R18" i="8"/>
  <c r="R19" i="8"/>
  <c r="R16" i="4"/>
  <c r="S17" i="9"/>
  <c r="R13" i="1"/>
  <c r="Q19" i="1"/>
  <c r="Q19" i="3" s="1"/>
  <c r="R11" i="4"/>
  <c r="R19" i="1"/>
  <c r="R16" i="9"/>
  <c r="Q18" i="1"/>
  <c r="S18" i="1" s="1"/>
  <c r="S12" i="7"/>
  <c r="Q18" i="7"/>
  <c r="O18" i="3"/>
  <c r="R13" i="7"/>
  <c r="R14" i="7"/>
  <c r="R10" i="7"/>
  <c r="Q18" i="9"/>
  <c r="S18" i="9" s="1"/>
  <c r="O17" i="3"/>
  <c r="R16" i="8"/>
  <c r="R13" i="9"/>
  <c r="R10" i="9"/>
  <c r="O16" i="3"/>
  <c r="R15" i="4"/>
  <c r="R16" i="1"/>
  <c r="S11" i="9"/>
  <c r="R15" i="1"/>
  <c r="S15" i="9"/>
  <c r="R15" i="9"/>
  <c r="O15" i="3"/>
  <c r="R11" i="1"/>
  <c r="R14" i="1"/>
  <c r="S14" i="1"/>
  <c r="Q14" i="8"/>
  <c r="S14" i="8" s="1"/>
  <c r="O14" i="3"/>
  <c r="R14" i="9"/>
  <c r="Q14" i="4"/>
  <c r="O13" i="3"/>
  <c r="Q13" i="4"/>
  <c r="Q13" i="3" s="1"/>
  <c r="A13" i="3"/>
  <c r="A14" i="4"/>
  <c r="S12" i="9"/>
  <c r="Q12" i="4"/>
  <c r="Q12" i="3" s="1"/>
  <c r="O12" i="3"/>
  <c r="O10" i="8"/>
  <c r="Q10" i="8" s="1"/>
  <c r="S10" i="8" s="1"/>
  <c r="Q11" i="7"/>
  <c r="Q11" i="3" s="1"/>
  <c r="O11" i="3"/>
  <c r="S10" i="1"/>
  <c r="O9" i="7"/>
  <c r="O32" i="7" s="1"/>
  <c r="J32" i="8"/>
  <c r="Q10" i="4"/>
  <c r="Q10" i="3" s="1"/>
  <c r="E32" i="7"/>
  <c r="O9" i="4"/>
  <c r="Q9" i="4" s="1"/>
  <c r="O9" i="1"/>
  <c r="O32" i="1" s="1"/>
  <c r="O9" i="8"/>
  <c r="R20" i="3" l="1"/>
  <c r="Q18" i="3"/>
  <c r="Q14" i="3"/>
  <c r="S16" i="3"/>
  <c r="S17" i="3"/>
  <c r="R15" i="3"/>
  <c r="S19" i="3"/>
  <c r="R16" i="3"/>
  <c r="R19" i="3"/>
  <c r="Q23" i="3"/>
  <c r="R23" i="1"/>
  <c r="R23" i="3" s="1"/>
  <c r="S23" i="8"/>
  <c r="S23" i="3" s="1"/>
  <c r="S24" i="4"/>
  <c r="S24" i="3" s="1"/>
  <c r="R24" i="4"/>
  <c r="R24" i="3" s="1"/>
  <c r="S22" i="4"/>
  <c r="S22" i="3" s="1"/>
  <c r="R22" i="4"/>
  <c r="R22" i="3" s="1"/>
  <c r="S19" i="1"/>
  <c r="R21" i="4"/>
  <c r="R21" i="3" s="1"/>
  <c r="S21" i="4"/>
  <c r="S21" i="3" s="1"/>
  <c r="R18" i="1"/>
  <c r="S20" i="1"/>
  <c r="S20" i="3" s="1"/>
  <c r="R14" i="8"/>
  <c r="S18" i="7"/>
  <c r="S18" i="3" s="1"/>
  <c r="R18" i="7"/>
  <c r="R18" i="9"/>
  <c r="O32" i="8"/>
  <c r="A14" i="3"/>
  <c r="A15" i="4"/>
  <c r="R14" i="4"/>
  <c r="R14" i="3" s="1"/>
  <c r="S14" i="4"/>
  <c r="S14" i="3" s="1"/>
  <c r="O10" i="3"/>
  <c r="R10" i="8"/>
  <c r="S13" i="4"/>
  <c r="S13" i="3" s="1"/>
  <c r="R13" i="4"/>
  <c r="R13" i="3" s="1"/>
  <c r="S12" i="4"/>
  <c r="S12" i="3" s="1"/>
  <c r="R12" i="4"/>
  <c r="R12" i="3" s="1"/>
  <c r="S11" i="7"/>
  <c r="S11" i="3" s="1"/>
  <c r="R11" i="7"/>
  <c r="R11" i="3" s="1"/>
  <c r="Q9" i="7"/>
  <c r="Q32" i="7" s="1"/>
  <c r="S10" i="4"/>
  <c r="S10" i="3" s="1"/>
  <c r="R10" i="4"/>
  <c r="O32" i="4"/>
  <c r="Q32" i="4"/>
  <c r="Q9" i="1"/>
  <c r="Q32" i="1" s="1"/>
  <c r="Q9" i="8"/>
  <c r="Q32" i="8" s="1"/>
  <c r="R18" i="3" l="1"/>
  <c r="R10" i="3"/>
  <c r="A15" i="3"/>
  <c r="A16" i="4"/>
  <c r="S9" i="7"/>
  <c r="S32" i="7" s="1"/>
  <c r="R9" i="7"/>
  <c r="R32" i="7" s="1"/>
  <c r="R9" i="1"/>
  <c r="R32" i="1" s="1"/>
  <c r="S9" i="1"/>
  <c r="S32" i="1" s="1"/>
  <c r="S9" i="4"/>
  <c r="R9" i="4"/>
  <c r="R32" i="4" s="1"/>
  <c r="S9" i="8"/>
  <c r="S32" i="8" s="1"/>
  <c r="R9" i="8"/>
  <c r="R32" i="8" s="1"/>
  <c r="S32" i="4" l="1"/>
  <c r="A16" i="3"/>
  <c r="A17" i="4"/>
  <c r="N9" i="9"/>
  <c r="N32" i="9" s="1"/>
  <c r="M9" i="9"/>
  <c r="M32" i="9" s="1"/>
  <c r="L9" i="9"/>
  <c r="L32" i="9" s="1"/>
  <c r="J9" i="9"/>
  <c r="J32" i="9" s="1"/>
  <c r="E9" i="9"/>
  <c r="E32" i="9" s="1"/>
  <c r="A17" i="3" l="1"/>
  <c r="A18" i="4"/>
  <c r="O9" i="9"/>
  <c r="O32" i="9" s="1"/>
  <c r="A19" i="4" l="1"/>
  <c r="A18" i="3"/>
  <c r="Q9" i="9"/>
  <c r="Q9" i="3" s="1"/>
  <c r="A20" i="4" l="1"/>
  <c r="A19" i="3"/>
  <c r="S9" i="9"/>
  <c r="Q32" i="9"/>
  <c r="R9" i="9"/>
  <c r="R32" i="9" s="1"/>
  <c r="S32" i="9" l="1"/>
  <c r="S9" i="3"/>
  <c r="A20" i="3"/>
  <c r="A21" i="4"/>
  <c r="I9" i="3"/>
  <c r="H9" i="3"/>
  <c r="G9" i="3"/>
  <c r="D9" i="3"/>
  <c r="C9" i="3"/>
  <c r="B9" i="3"/>
  <c r="A22" i="4" l="1"/>
  <c r="A21" i="3"/>
  <c r="J9" i="3"/>
  <c r="N9" i="3"/>
  <c r="L9" i="3"/>
  <c r="E9" i="3"/>
  <c r="M9" i="3"/>
  <c r="A23" i="4" l="1"/>
  <c r="A22" i="3"/>
  <c r="O9" i="3"/>
  <c r="A23" i="3" l="1"/>
  <c r="A24" i="4"/>
  <c r="R9" i="3"/>
  <c r="I32" i="3"/>
  <c r="H32" i="3"/>
  <c r="G32" i="3"/>
  <c r="A24" i="3" l="1"/>
  <c r="A25" i="4"/>
  <c r="N32" i="3"/>
  <c r="M32" i="3"/>
  <c r="A26" i="4" l="1"/>
  <c r="A25" i="3"/>
  <c r="D32" i="3"/>
  <c r="C32" i="3"/>
  <c r="B32" i="3"/>
  <c r="A27" i="4" l="1"/>
  <c r="A26" i="3"/>
  <c r="J32" i="3"/>
  <c r="E32" i="3"/>
  <c r="A28" i="4" l="1"/>
  <c r="A27" i="3"/>
  <c r="L32" i="3"/>
  <c r="A28" i="3" l="1"/>
  <c r="A29" i="4"/>
  <c r="O32" i="3"/>
  <c r="A30" i="4" l="1"/>
  <c r="A29" i="3"/>
  <c r="Q32" i="3"/>
  <c r="R32" i="3" l="1"/>
  <c r="S32" i="3"/>
  <c r="A9" i="9" l="1"/>
  <c r="A9" i="3"/>
  <c r="A9" i="1"/>
  <c r="A9" i="8"/>
  <c r="A9" i="7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<sst xmlns="http://schemas.openxmlformats.org/spreadsheetml/2006/main" count="122" uniqueCount="28">
  <si>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</si>
  <si>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</si>
  <si>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</si>
  <si>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</si>
  <si>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</si>
  <si>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</si>
  <si>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</si>
  <si>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</si>
  <si>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</si>
  <si>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</si>
  <si>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</si>
  <si>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</si>
  <si>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</si>
  <si>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</si>
  <si>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</si>
  <si>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</si>
  <si>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</si>
  <si>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</si>
  <si>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</si>
  <si>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</si>
  <si>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</si>
  <si>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</si>
  <si>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</si>
  <si>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</si>
  <si>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</si>
  <si>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</si>
  <si>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</si>
  <si>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NOVEMBER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</si>
</sst>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zoomScaleNormal="100" workbookViewId="0">
      <pane ySplit="7" topLeftCell="A8" activePane="bottomLeft" state="frozen"/>
      <selection pane="bottomLeft" activeCell="A31" sqref="A31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8">
        <f>Mountaineer!A17</f>
        <v>45899</v>
      </c>
      <c r="B17" s="6">
        <f>SUM(Mountaineer:Greenbrier!B17)</f>
        <v>892877.63002799999</v>
      </c>
      <c r="C17" s="6">
        <f>SUM(Mountaineer:Greenbrier!C17)</f>
        <v>-8887.77</v>
      </c>
      <c r="D17" s="6">
        <f>SUM(Mountaineer:Greenbrier!D17)</f>
        <v>-552572.60000399989</v>
      </c>
      <c r="E17" s="6">
        <f>SUM(Mountaineer:Greenbrier!E17)</f>
        <v>331417.26002400002</v>
      </c>
      <c r="F17" s="12"/>
      <c r="G17" s="6">
        <f>SUM(Mountaineer:Greenbrier!G17)</f>
        <v>7301423.5700000003</v>
      </c>
      <c r="H17" s="6">
        <f>SUM(Mountaineer:Greenbrier!H17)</f>
        <v>-13905.600000000002</v>
      </c>
      <c r="I17" s="6">
        <f>SUM(Mountaineer:Greenbrier!I17)</f>
        <v>-5707715.3499999996</v>
      </c>
      <c r="J17" s="6">
        <f>SUM(Mountaineer:Greenbrier!J17)</f>
        <v>1579802.6199999996</v>
      </c>
      <c r="K17" s="12"/>
      <c r="L17" s="6">
        <f>SUM(Mountaineer:Greenbrier!L17)</f>
        <v>8194301.2000280004</v>
      </c>
      <c r="M17" s="6">
        <f>SUM(Mountaineer:Greenbrier!M17)</f>
        <v>-22793.370000000003</v>
      </c>
      <c r="N17" s="6">
        <f>SUM(Mountaineer:Greenbrier!N17)</f>
        <v>-6260287.9500040002</v>
      </c>
      <c r="O17" s="6">
        <f>SUM(Mountaineer:Greenbrier!O17)</f>
        <v>1911219.8800239996</v>
      </c>
      <c r="P17" s="12"/>
      <c r="Q17" s="6">
        <f>SUM(Mountaineer:Greenbrier!Q17)</f>
        <v>191122</v>
      </c>
      <c r="R17" s="6">
        <f>SUM(Mountaineer:Greenbrier!R17)</f>
        <v>28668.300000000003</v>
      </c>
      <c r="S17" s="6">
        <f>SUM(Mountaineer:Greenbrier!S17)</f>
        <v>162453.70000000001</v>
      </c>
      <c r="T17" s="14"/>
    </row>
    <row r="18" spans="1:20" ht="15" customHeight="1" x14ac:dyDescent="0.25">
      <c r="A18" s="18">
        <f>Mountaineer!A18</f>
        <v>45906</v>
      </c>
      <c r="B18" s="6">
        <f>SUM(Mountaineer:Greenbrier!B18)</f>
        <v>1006882.1100199999</v>
      </c>
      <c r="C18" s="6">
        <f>SUM(Mountaineer:Greenbrier!C18)</f>
        <v>-17916.45</v>
      </c>
      <c r="D18" s="6">
        <f>SUM(Mountaineer:Greenbrier!D18)</f>
        <v>-706199.58999100002</v>
      </c>
      <c r="E18" s="6">
        <f>SUM(Mountaineer:Greenbrier!E18)</f>
        <v>282766.07002899994</v>
      </c>
      <c r="F18" s="12"/>
      <c r="G18" s="6">
        <f>SUM(Mountaineer:Greenbrier!G18)</f>
        <v>8903797.1999999993</v>
      </c>
      <c r="H18" s="6">
        <f>SUM(Mountaineer:Greenbrier!H18)</f>
        <v>-10364.6</v>
      </c>
      <c r="I18" s="6">
        <f>SUM(Mountaineer:Greenbrier!I18)</f>
        <v>-6653187.3000000007</v>
      </c>
      <c r="J18" s="6">
        <f>SUM(Mountaineer:Greenbrier!J18)</f>
        <v>2240245.3000000007</v>
      </c>
      <c r="K18" s="12"/>
      <c r="L18" s="6">
        <f>SUM(Mountaineer:Greenbrier!L18)</f>
        <v>9910679.3100199997</v>
      </c>
      <c r="M18" s="6">
        <f>SUM(Mountaineer:Greenbrier!M18)</f>
        <v>-28281.05</v>
      </c>
      <c r="N18" s="6">
        <f>SUM(Mountaineer:Greenbrier!N18)</f>
        <v>-7359386.8899910003</v>
      </c>
      <c r="O18" s="6">
        <f>SUM(Mountaineer:Greenbrier!O18)</f>
        <v>2523011.3700290006</v>
      </c>
      <c r="P18" s="12"/>
      <c r="Q18" s="6">
        <f>SUM(Mountaineer:Greenbrier!Q18)</f>
        <v>252301.16</v>
      </c>
      <c r="R18" s="6">
        <f>SUM(Mountaineer:Greenbrier!R18)</f>
        <v>37845.159999999996</v>
      </c>
      <c r="S18" s="6">
        <f>SUM(Mountaineer:Greenbrier!S18)</f>
        <v>214456</v>
      </c>
      <c r="T18" s="14"/>
    </row>
    <row r="19" spans="1:20" ht="15" customHeight="1" x14ac:dyDescent="0.25">
      <c r="A19" s="18">
        <f>Mountaineer!A19</f>
        <v>45913</v>
      </c>
      <c r="B19" s="6">
        <f>SUM(Mountaineer:Greenbrier!B19)</f>
        <v>1101243.5899999999</v>
      </c>
      <c r="C19" s="6">
        <f>SUM(Mountaineer:Greenbrier!C19)</f>
        <v>-11873</v>
      </c>
      <c r="D19" s="6">
        <f>SUM(Mountaineer:Greenbrier!D19)</f>
        <v>-1040089.0000000002</v>
      </c>
      <c r="E19" s="6">
        <f>SUM(Mountaineer:Greenbrier!E19)</f>
        <v>49281.589999999851</v>
      </c>
      <c r="F19" s="12"/>
      <c r="G19" s="6">
        <f>SUM(Mountaineer:Greenbrier!G19)</f>
        <v>10562076.78018</v>
      </c>
      <c r="H19" s="6">
        <f>SUM(Mountaineer:Greenbrier!H19)</f>
        <v>-14584.02</v>
      </c>
      <c r="I19" s="6">
        <f>SUM(Mountaineer:Greenbrier!I19)</f>
        <v>-10245144.969789</v>
      </c>
      <c r="J19" s="6">
        <f>SUM(Mountaineer:Greenbrier!J19)</f>
        <v>302347.79039099911</v>
      </c>
      <c r="K19" s="12"/>
      <c r="L19" s="6">
        <f>SUM(Mountaineer:Greenbrier!L19)</f>
        <v>11663320.37018</v>
      </c>
      <c r="M19" s="6">
        <f>SUM(Mountaineer:Greenbrier!M19)</f>
        <v>-26457.019999999997</v>
      </c>
      <c r="N19" s="6">
        <f>SUM(Mountaineer:Greenbrier!N19)</f>
        <v>-11285233.969789</v>
      </c>
      <c r="O19" s="6">
        <f>SUM(Mountaineer:Greenbrier!O19)</f>
        <v>351629.38039099897</v>
      </c>
      <c r="P19" s="12"/>
      <c r="Q19" s="6">
        <f>SUM(Mountaineer:Greenbrier!Q19)</f>
        <v>35162.97</v>
      </c>
      <c r="R19" s="6">
        <f>SUM(Mountaineer:Greenbrier!R19)</f>
        <v>5274.4400000000005</v>
      </c>
      <c r="S19" s="6">
        <f>SUM(Mountaineer:Greenbrier!S19)</f>
        <v>29888.53</v>
      </c>
      <c r="T19" s="14"/>
    </row>
    <row r="20" spans="1:20" ht="15" customHeight="1" x14ac:dyDescent="0.25">
      <c r="A20" s="18">
        <f>Mountaineer!A20</f>
        <v>45920</v>
      </c>
      <c r="B20" s="6">
        <f>SUM(Mountaineer:Greenbrier!B20)</f>
        <v>1028923.8200350001</v>
      </c>
      <c r="C20" s="6">
        <f>SUM(Mountaineer:Greenbrier!C20)</f>
        <v>-24727</v>
      </c>
      <c r="D20" s="6">
        <f>SUM(Mountaineer:Greenbrier!D20)</f>
        <v>-1000928.6599939999</v>
      </c>
      <c r="E20" s="6">
        <f>SUM(Mountaineer:Greenbrier!E20)</f>
        <v>3268.1600410000974</v>
      </c>
      <c r="F20" s="12"/>
      <c r="G20" s="6">
        <f>SUM(Mountaineer:Greenbrier!G20)</f>
        <v>10698891.620000001</v>
      </c>
      <c r="H20" s="6">
        <f>SUM(Mountaineer:Greenbrier!H20)</f>
        <v>-19423.330000000002</v>
      </c>
      <c r="I20" s="6">
        <f>SUM(Mountaineer:Greenbrier!I20)</f>
        <v>-9978341.2300000004</v>
      </c>
      <c r="J20" s="6">
        <f>SUM(Mountaineer:Greenbrier!J20)</f>
        <v>701127.06000000052</v>
      </c>
      <c r="K20" s="12"/>
      <c r="L20" s="6">
        <f>SUM(Mountaineer:Greenbrier!L20)</f>
        <v>11727815.440035</v>
      </c>
      <c r="M20" s="6">
        <f>SUM(Mountaineer:Greenbrier!M20)</f>
        <v>-44150.33</v>
      </c>
      <c r="N20" s="6">
        <f>SUM(Mountaineer:Greenbrier!N20)</f>
        <v>-10979269.889993999</v>
      </c>
      <c r="O20" s="6">
        <f>SUM(Mountaineer:Greenbrier!O20)</f>
        <v>704395.22004100075</v>
      </c>
      <c r="P20" s="12"/>
      <c r="Q20" s="6">
        <f>SUM(Mountaineer:Greenbrier!Q20)</f>
        <v>70439.5</v>
      </c>
      <c r="R20" s="6">
        <f>SUM(Mountaineer:Greenbrier!R20)</f>
        <v>10565.92</v>
      </c>
      <c r="S20" s="6">
        <f>SUM(Mountaineer:Greenbrier!S20)</f>
        <v>59873.580000000009</v>
      </c>
      <c r="T20" s="14"/>
    </row>
    <row r="21" spans="1:20" ht="15" customHeight="1" x14ac:dyDescent="0.25">
      <c r="A21" s="18">
        <f>Mountaineer!A21</f>
        <v>45927</v>
      </c>
      <c r="B21" s="6">
        <f>SUM(Mountaineer:Greenbrier!B21)</f>
        <v>1065968.0899999999</v>
      </c>
      <c r="C21" s="6">
        <f>SUM(Mountaineer:Greenbrier!C21)</f>
        <v>-8883</v>
      </c>
      <c r="D21" s="6">
        <f>SUM(Mountaineer:Greenbrier!D21)</f>
        <v>-832466.51</v>
      </c>
      <c r="E21" s="6">
        <f>SUM(Mountaineer:Greenbrier!E21)</f>
        <v>224618.57999999993</v>
      </c>
      <c r="F21" s="12"/>
      <c r="G21" s="6">
        <f>SUM(Mountaineer:Greenbrier!G21)</f>
        <v>11129056.66</v>
      </c>
      <c r="H21" s="6">
        <f>SUM(Mountaineer:Greenbrier!H21)</f>
        <v>-11659.62</v>
      </c>
      <c r="I21" s="6">
        <f>SUM(Mountaineer:Greenbrier!I21)</f>
        <v>-8655259.0197839998</v>
      </c>
      <c r="J21" s="6">
        <f>SUM(Mountaineer:Greenbrier!J21)</f>
        <v>2462138.0202159993</v>
      </c>
      <c r="K21" s="12"/>
      <c r="L21" s="6">
        <f>SUM(Mountaineer:Greenbrier!L21)</f>
        <v>12195024.75</v>
      </c>
      <c r="M21" s="6">
        <f>SUM(Mountaineer:Greenbrier!M21)</f>
        <v>-20542.62</v>
      </c>
      <c r="N21" s="6">
        <f>SUM(Mountaineer:Greenbrier!N21)</f>
        <v>-9487725.5297839995</v>
      </c>
      <c r="O21" s="6">
        <f>SUM(Mountaineer:Greenbrier!O21)</f>
        <v>2686756.6002159994</v>
      </c>
      <c r="P21" s="12"/>
      <c r="Q21" s="6">
        <f>SUM(Mountaineer:Greenbrier!Q21)</f>
        <v>268675.66000000003</v>
      </c>
      <c r="R21" s="6">
        <f>SUM(Mountaineer:Greenbrier!R21)</f>
        <v>40301.35</v>
      </c>
      <c r="S21" s="6">
        <f>SUM(Mountaineer:Greenbrier!S21)</f>
        <v>228374.31</v>
      </c>
      <c r="T21" s="14"/>
    </row>
    <row r="22" spans="1:20" ht="15" customHeight="1" x14ac:dyDescent="0.25">
      <c r="A22" s="18">
        <f>Mountaineer!A22</f>
        <v>45934</v>
      </c>
      <c r="B22" s="6">
        <f>SUM(Mountaineer:Greenbrier!B22)</f>
        <v>969662.29009799997</v>
      </c>
      <c r="C22" s="6">
        <f>SUM(Mountaineer:Greenbrier!C22)</f>
        <v>-13645.3</v>
      </c>
      <c r="D22" s="6">
        <f>SUM(Mountaineer:Greenbrier!D22)</f>
        <v>-902017.21001500008</v>
      </c>
      <c r="E22" s="6">
        <f>SUM(Mountaineer:Greenbrier!E22)</f>
        <v>53999.780082999889</v>
      </c>
      <c r="F22" s="12"/>
      <c r="G22" s="6">
        <f>SUM(Mountaineer:Greenbrier!G22)</f>
        <v>10943182.880000001</v>
      </c>
      <c r="H22" s="6">
        <f>SUM(Mountaineer:Greenbrier!H22)</f>
        <v>-34392.74</v>
      </c>
      <c r="I22" s="6">
        <f>SUM(Mountaineer:Greenbrier!I22)</f>
        <v>-11175040.01</v>
      </c>
      <c r="J22" s="6">
        <f>SUM(Mountaineer:Greenbrier!J22)</f>
        <v>-266249.86999999941</v>
      </c>
      <c r="K22" s="12"/>
      <c r="L22" s="6">
        <f>SUM(Mountaineer:Greenbrier!L22)</f>
        <v>11912845.170098001</v>
      </c>
      <c r="M22" s="6">
        <f>SUM(Mountaineer:Greenbrier!M22)</f>
        <v>-48038.04</v>
      </c>
      <c r="N22" s="6">
        <f>SUM(Mountaineer:Greenbrier!N22)</f>
        <v>-12077057.220015001</v>
      </c>
      <c r="O22" s="6">
        <f>SUM(Mountaineer:Greenbrier!O22)</f>
        <v>-212250.08991699957</v>
      </c>
      <c r="P22" s="12"/>
      <c r="Q22" s="6">
        <f>SUM(Mountaineer:Greenbrier!Q22)</f>
        <v>-21225.010000000002</v>
      </c>
      <c r="R22" s="6">
        <f>SUM(Mountaineer:Greenbrier!R22)</f>
        <v>-3183.7499999999995</v>
      </c>
      <c r="S22" s="6">
        <f>SUM(Mountaineer:Greenbrier!S22)</f>
        <v>-18041.259999999998</v>
      </c>
      <c r="T22" s="14"/>
    </row>
    <row r="23" spans="1:20" ht="15" customHeight="1" x14ac:dyDescent="0.25">
      <c r="A23" s="18">
        <f>Mountaineer!A23</f>
        <v>45941</v>
      </c>
      <c r="B23" s="6">
        <f>SUM(Mountaineer:Greenbrier!B23)</f>
        <v>1021796.810002</v>
      </c>
      <c r="C23" s="6">
        <f>SUM(Mountaineer:Greenbrier!C23)</f>
        <v>-10128</v>
      </c>
      <c r="D23" s="6">
        <f>SUM(Mountaineer:Greenbrier!D23)</f>
        <v>-923366.23999699997</v>
      </c>
      <c r="E23" s="6">
        <f>SUM(Mountaineer:Greenbrier!E23)</f>
        <v>88302.57000500006</v>
      </c>
      <c r="F23" s="12"/>
      <c r="G23" s="6">
        <f>SUM(Mountaineer:Greenbrier!G23)</f>
        <v>10582386.73</v>
      </c>
      <c r="H23" s="6">
        <f>SUM(Mountaineer:Greenbrier!H23)</f>
        <v>-14845.619999999999</v>
      </c>
      <c r="I23" s="6">
        <f>SUM(Mountaineer:Greenbrier!I23)</f>
        <v>-9152757.029935997</v>
      </c>
      <c r="J23" s="6">
        <f>SUM(Mountaineer:Greenbrier!J23)</f>
        <v>1414784.080064002</v>
      </c>
      <c r="K23" s="12"/>
      <c r="L23" s="6">
        <f>SUM(Mountaineer:Greenbrier!L23)</f>
        <v>11604183.540002</v>
      </c>
      <c r="M23" s="6">
        <f>SUM(Mountaineer:Greenbrier!M23)</f>
        <v>-24973.619999999995</v>
      </c>
      <c r="N23" s="6">
        <f>SUM(Mountaineer:Greenbrier!N23)</f>
        <v>-10076123.269932996</v>
      </c>
      <c r="O23" s="6">
        <f>SUM(Mountaineer:Greenbrier!O23)</f>
        <v>1503086.6500690021</v>
      </c>
      <c r="P23" s="12"/>
      <c r="Q23" s="6">
        <f>SUM(Mountaineer:Greenbrier!Q23)</f>
        <v>150308.66</v>
      </c>
      <c r="R23" s="6">
        <f>SUM(Mountaineer:Greenbrier!R23)</f>
        <v>22546.3</v>
      </c>
      <c r="S23" s="6">
        <f>SUM(Mountaineer:Greenbrier!S23)</f>
        <v>127762.35999999999</v>
      </c>
      <c r="T23" s="14"/>
    </row>
    <row r="24" spans="1:20" ht="15" customHeight="1" x14ac:dyDescent="0.25">
      <c r="A24" s="18">
        <f>Mountaineer!A24</f>
        <v>45948</v>
      </c>
      <c r="B24" s="6">
        <f>SUM(Mountaineer:Greenbrier!B24)</f>
        <v>965797.23002899997</v>
      </c>
      <c r="C24" s="6">
        <f>SUM(Mountaineer:Greenbrier!C24)</f>
        <v>-1838.0000009999999</v>
      </c>
      <c r="D24" s="6">
        <f>SUM(Mountaineer:Greenbrier!D24)</f>
        <v>-803621.10000099998</v>
      </c>
      <c r="E24" s="6">
        <f>SUM(Mountaineer:Greenbrier!E24)</f>
        <v>160338.13002700001</v>
      </c>
      <c r="F24" s="12"/>
      <c r="G24" s="6">
        <f>SUM(Mountaineer:Greenbrier!G24)</f>
        <v>10243489.840000002</v>
      </c>
      <c r="H24" s="6">
        <f>SUM(Mountaineer:Greenbrier!H24)</f>
        <v>-21098.629999999997</v>
      </c>
      <c r="I24" s="6">
        <f>SUM(Mountaineer:Greenbrier!I24)</f>
        <v>-8777582.2599999998</v>
      </c>
      <c r="J24" s="6">
        <f>SUM(Mountaineer:Greenbrier!J24)</f>
        <v>1444808.9500000011</v>
      </c>
      <c r="K24" s="12"/>
      <c r="L24" s="6">
        <f>SUM(Mountaineer:Greenbrier!L24)</f>
        <v>11209287.070029002</v>
      </c>
      <c r="M24" s="6">
        <f>SUM(Mountaineer:Greenbrier!M24)</f>
        <v>-22936.630000999998</v>
      </c>
      <c r="N24" s="6">
        <f>SUM(Mountaineer:Greenbrier!N24)</f>
        <v>-9581203.3600010015</v>
      </c>
      <c r="O24" s="6">
        <f>SUM(Mountaineer:Greenbrier!O24)</f>
        <v>1605147.080027001</v>
      </c>
      <c r="P24" s="12"/>
      <c r="Q24" s="6">
        <f>SUM(Mountaineer:Greenbrier!Q24)</f>
        <v>160514.73000000001</v>
      </c>
      <c r="R24" s="6">
        <f>SUM(Mountaineer:Greenbrier!R24)</f>
        <v>24077.22</v>
      </c>
      <c r="S24" s="6">
        <f>SUM(Mountaineer:Greenbrier!S24)</f>
        <v>136437.51</v>
      </c>
      <c r="T24" s="14"/>
    </row>
    <row r="25" spans="1:20" ht="15" customHeight="1" x14ac:dyDescent="0.25">
      <c r="A25" s="18">
        <f>Mountaineer!A25</f>
        <v>45955</v>
      </c>
      <c r="B25" s="6">
        <f>SUM(Mountaineer:Greenbrier!B25)</f>
        <v>1059766.33</v>
      </c>
      <c r="C25" s="6">
        <f>SUM(Mountaineer:Greenbrier!C25)</f>
        <v>-15119</v>
      </c>
      <c r="D25" s="6">
        <f>SUM(Mountaineer:Greenbrier!D25)</f>
        <v>-1097741.51</v>
      </c>
      <c r="E25" s="6">
        <f>SUM(Mountaineer:Greenbrier!E25)</f>
        <v>-53094.179999999993</v>
      </c>
      <c r="F25" s="12"/>
      <c r="G25" s="6">
        <f>SUM(Mountaineer:Greenbrier!G25)</f>
        <v>11603207.220000001</v>
      </c>
      <c r="H25" s="6">
        <f>SUM(Mountaineer:Greenbrier!H25)</f>
        <v>-41340.699999999997</v>
      </c>
      <c r="I25" s="6">
        <f>SUM(Mountaineer:Greenbrier!I25)</f>
        <v>-10690140.369999999</v>
      </c>
      <c r="J25" s="6">
        <f>SUM(Mountaineer:Greenbrier!J25)</f>
        <v>871726.14999999979</v>
      </c>
      <c r="K25" s="12"/>
      <c r="L25" s="6">
        <f>SUM(Mountaineer:Greenbrier!L25)</f>
        <v>12662973.550000001</v>
      </c>
      <c r="M25" s="6">
        <f>SUM(Mountaineer:Greenbrier!M25)</f>
        <v>-56459.7</v>
      </c>
      <c r="N25" s="6">
        <f>SUM(Mountaineer:Greenbrier!N25)</f>
        <v>-11787881.880000001</v>
      </c>
      <c r="O25" s="6">
        <f>SUM(Mountaineer:Greenbrier!O25)</f>
        <v>818631.96999999974</v>
      </c>
      <c r="P25" s="12"/>
      <c r="Q25" s="6">
        <f>SUM(Mountaineer:Greenbrier!Q25)</f>
        <v>81863.199999999997</v>
      </c>
      <c r="R25" s="6">
        <f>SUM(Mountaineer:Greenbrier!R25)</f>
        <v>12279.47</v>
      </c>
      <c r="S25" s="6">
        <f>SUM(Mountaineer:Greenbrier!S25)</f>
        <v>69583.73</v>
      </c>
      <c r="T25" s="14"/>
    </row>
    <row r="26" spans="1:20" ht="15" customHeight="1" x14ac:dyDescent="0.25">
      <c r="A26" s="18">
        <f>Mountaineer!A26</f>
        <v>45962</v>
      </c>
      <c r="B26" s="6">
        <f>SUM(Mountaineer:Greenbrier!B26)</f>
        <v>1102691.54</v>
      </c>
      <c r="C26" s="6">
        <f>SUM(Mountaineer:Greenbrier!C26)</f>
        <v>-7909</v>
      </c>
      <c r="D26" s="6">
        <f>SUM(Mountaineer:Greenbrier!D26)</f>
        <v>-986053.96</v>
      </c>
      <c r="E26" s="6">
        <f>SUM(Mountaineer:Greenbrier!E26)</f>
        <v>108728.58000000003</v>
      </c>
      <c r="F26" s="12"/>
      <c r="G26" s="6">
        <f>SUM(Mountaineer:Greenbrier!G26)</f>
        <v>11434099.970000001</v>
      </c>
      <c r="H26" s="6">
        <f>SUM(Mountaineer:Greenbrier!H26)</f>
        <v>-16478.760000000002</v>
      </c>
      <c r="I26" s="6">
        <f>SUM(Mountaineer:Greenbrier!I26)</f>
        <v>-9607503.459999999</v>
      </c>
      <c r="J26" s="6">
        <f>SUM(Mountaineer:Greenbrier!J26)</f>
        <v>1810117.7500000009</v>
      </c>
      <c r="K26" s="12"/>
      <c r="L26" s="6">
        <f>SUM(Mountaineer:Greenbrier!L26)</f>
        <v>12536791.510000002</v>
      </c>
      <c r="M26" s="6">
        <f>SUM(Mountaineer:Greenbrier!M26)</f>
        <v>-24387.760000000002</v>
      </c>
      <c r="N26" s="6">
        <f>SUM(Mountaineer:Greenbrier!N26)</f>
        <v>-10593557.42</v>
      </c>
      <c r="O26" s="6">
        <f>SUM(Mountaineer:Greenbrier!O26)</f>
        <v>1918846.330000001</v>
      </c>
      <c r="P26" s="12"/>
      <c r="Q26" s="6">
        <f>SUM(Mountaineer:Greenbrier!Q26)</f>
        <v>191884.62</v>
      </c>
      <c r="R26" s="6">
        <f>SUM(Mountaineer:Greenbrier!R26)</f>
        <v>28782.699999999997</v>
      </c>
      <c r="S26" s="6">
        <f>SUM(Mountaineer:Greenbrier!S26)</f>
        <v>163101.92000000004</v>
      </c>
      <c r="T26" s="14"/>
    </row>
    <row r="27" spans="1:20" ht="15" customHeight="1" x14ac:dyDescent="0.25">
      <c r="A27" s="18">
        <f>Mountaineer!A27</f>
        <v>45969</v>
      </c>
      <c r="B27" s="6">
        <f>SUM(Mountaineer:Greenbrier!B27)</f>
        <v>950081.44000000006</v>
      </c>
      <c r="C27" s="6">
        <f>SUM(Mountaineer:Greenbrier!C27)</f>
        <v>-2896</v>
      </c>
      <c r="D27" s="6">
        <f>SUM(Mountaineer:Greenbrier!D27)</f>
        <v>-762977.12999999989</v>
      </c>
      <c r="E27" s="6">
        <f>SUM(Mountaineer:Greenbrier!E27)</f>
        <v>184208.31000000006</v>
      </c>
      <c r="F27" s="12"/>
      <c r="G27" s="6">
        <f>SUM(Mountaineer:Greenbrier!G27)</f>
        <v>10800498.880000001</v>
      </c>
      <c r="H27" s="6">
        <f>SUM(Mountaineer:Greenbrier!H27)</f>
        <v>-13004.359999999999</v>
      </c>
      <c r="I27" s="6">
        <f>SUM(Mountaineer:Greenbrier!I27)</f>
        <v>-8720679.8200000003</v>
      </c>
      <c r="J27" s="6">
        <f>SUM(Mountaineer:Greenbrier!J27)</f>
        <v>2066814.7000000002</v>
      </c>
      <c r="K27" s="12"/>
      <c r="L27" s="6">
        <f>SUM(Mountaineer:Greenbrier!L27)</f>
        <v>11750580.32</v>
      </c>
      <c r="M27" s="6">
        <f>SUM(Mountaineer:Greenbrier!M27)</f>
        <v>-15900.36</v>
      </c>
      <c r="N27" s="6">
        <f>SUM(Mountaineer:Greenbrier!N27)</f>
        <v>-9483656.9499999993</v>
      </c>
      <c r="O27" s="6">
        <f>SUM(Mountaineer:Greenbrier!O27)</f>
        <v>2251023.0100000002</v>
      </c>
      <c r="P27" s="12"/>
      <c r="Q27" s="6">
        <f>SUM(Mountaineer:Greenbrier!Q27)</f>
        <v>225102.31000000003</v>
      </c>
      <c r="R27" s="6">
        <f>SUM(Mountaineer:Greenbrier!R27)</f>
        <v>33765.35</v>
      </c>
      <c r="S27" s="6">
        <f>SUM(Mountaineer:Greenbrier!S27)</f>
        <v>191336.95999999999</v>
      </c>
      <c r="T27" s="14"/>
    </row>
    <row r="28" spans="1:20" ht="15" customHeight="1" x14ac:dyDescent="0.25">
      <c r="A28" s="18">
        <f>Mountaineer!A28</f>
        <v>45976</v>
      </c>
      <c r="B28" s="6">
        <f>SUM(Mountaineer:Greenbrier!B28)</f>
        <v>907407.31</v>
      </c>
      <c r="C28" s="6">
        <f>SUM(Mountaineer:Greenbrier!C28)</f>
        <v>-5946</v>
      </c>
      <c r="D28" s="6">
        <f>SUM(Mountaineer:Greenbrier!D28)</f>
        <v>-683039.57</v>
      </c>
      <c r="E28" s="6">
        <f>SUM(Mountaineer:Greenbrier!E28)</f>
        <v>218421.74000000005</v>
      </c>
      <c r="F28" s="12"/>
      <c r="G28" s="6">
        <f>SUM(Mountaineer:Greenbrier!G28)</f>
        <v>10698714.969999999</v>
      </c>
      <c r="H28" s="6">
        <f>SUM(Mountaineer:Greenbrier!H28)</f>
        <v>-11789.84</v>
      </c>
      <c r="I28" s="6">
        <f>SUM(Mountaineer:Greenbrier!I28)</f>
        <v>-9273524.0300000012</v>
      </c>
      <c r="J28" s="6">
        <f>SUM(Mountaineer:Greenbrier!J28)</f>
        <v>1413401.0999999996</v>
      </c>
      <c r="K28" s="12"/>
      <c r="L28" s="6">
        <f>SUM(Mountaineer:Greenbrier!L28)</f>
        <v>11606122.280000001</v>
      </c>
      <c r="M28" s="6">
        <f>SUM(Mountaineer:Greenbrier!M28)</f>
        <v>-17735.84</v>
      </c>
      <c r="N28" s="6">
        <f>SUM(Mountaineer:Greenbrier!N28)</f>
        <v>-9956563.6000000015</v>
      </c>
      <c r="O28" s="6">
        <f>SUM(Mountaineer:Greenbrier!O28)</f>
        <v>1631822.8399999999</v>
      </c>
      <c r="P28" s="12"/>
      <c r="Q28" s="6">
        <f>SUM(Mountaineer:Greenbrier!Q28)</f>
        <v>163182.28999999998</v>
      </c>
      <c r="R28" s="6">
        <f>SUM(Mountaineer:Greenbrier!R28)</f>
        <v>24477.35</v>
      </c>
      <c r="S28" s="6">
        <f>SUM(Mountaineer:Greenbrier!S28)</f>
        <v>138704.94</v>
      </c>
      <c r="T28" s="14"/>
    </row>
    <row r="29" spans="1:20" ht="15" customHeight="1" x14ac:dyDescent="0.25">
      <c r="A29" s="18">
        <f>Mountaineer!A29</f>
        <v>45983</v>
      </c>
      <c r="B29" s="6">
        <f>SUM(Mountaineer:Greenbrier!B29)</f>
        <v>996820.82000000007</v>
      </c>
      <c r="C29" s="6">
        <f>SUM(Mountaineer:Greenbrier!C29)</f>
        <v>-2390</v>
      </c>
      <c r="D29" s="6">
        <f>SUM(Mountaineer:Greenbrier!D29)</f>
        <v>-929402.4</v>
      </c>
      <c r="E29" s="6">
        <f>SUM(Mountaineer:Greenbrier!E29)</f>
        <v>65028.42</v>
      </c>
      <c r="F29" s="12"/>
      <c r="G29" s="6">
        <f>SUM(Mountaineer:Greenbrier!G29)</f>
        <v>10595576.84</v>
      </c>
      <c r="H29" s="6">
        <f>SUM(Mountaineer:Greenbrier!H29)</f>
        <v>-14647.43</v>
      </c>
      <c r="I29" s="6">
        <f>SUM(Mountaineer:Greenbrier!I29)</f>
        <v>-9001442.7400000002</v>
      </c>
      <c r="J29" s="6">
        <f>SUM(Mountaineer:Greenbrier!J29)</f>
        <v>1579486.6699999997</v>
      </c>
      <c r="K29" s="12"/>
      <c r="L29" s="6">
        <f>SUM(Mountaineer:Greenbrier!L29)</f>
        <v>11592397.660000002</v>
      </c>
      <c r="M29" s="6">
        <f>SUM(Mountaineer:Greenbrier!M29)</f>
        <v>-17037.43</v>
      </c>
      <c r="N29" s="6">
        <f>SUM(Mountaineer:Greenbrier!N29)</f>
        <v>-9930845.1400000006</v>
      </c>
      <c r="O29" s="6">
        <f>SUM(Mountaineer:Greenbrier!O29)</f>
        <v>1644515.0899999996</v>
      </c>
      <c r="P29" s="12"/>
      <c r="Q29" s="6">
        <f>SUM(Mountaineer:Greenbrier!Q29)</f>
        <v>164451.50999999998</v>
      </c>
      <c r="R29" s="6">
        <f>SUM(Mountaineer:Greenbrier!R29)</f>
        <v>24667.72</v>
      </c>
      <c r="S29" s="6">
        <f>SUM(Mountaineer:Greenbrier!S29)</f>
        <v>139783.79</v>
      </c>
      <c r="T29" s="14"/>
    </row>
    <row r="30" spans="1:20" ht="15" customHeight="1" x14ac:dyDescent="0.25">
      <c r="A30" s="18">
        <f>Mountaineer!A30</f>
        <v>45990</v>
      </c>
      <c r="B30" s="6">
        <f>SUM(Mountaineer:Greenbrier!B30)</f>
        <v>1237096.25</v>
      </c>
      <c r="C30" s="6">
        <f>SUM(Mountaineer:Greenbrier!C30)</f>
        <v>-7641</v>
      </c>
      <c r="D30" s="6">
        <f>SUM(Mountaineer:Greenbrier!D30)</f>
        <v>-1123839.19</v>
      </c>
      <c r="E30" s="6">
        <f>SUM(Mountaineer:Greenbrier!E30)</f>
        <v>105616.06000000006</v>
      </c>
      <c r="F30" s="12"/>
      <c r="G30" s="6">
        <f>SUM(Mountaineer:Greenbrier!G30)</f>
        <v>13177328.09</v>
      </c>
      <c r="H30" s="6">
        <f>SUM(Mountaineer:Greenbrier!H30)</f>
        <v>-12338.99</v>
      </c>
      <c r="I30" s="6">
        <f>SUM(Mountaineer:Greenbrier!I30)</f>
        <v>-11657622.73</v>
      </c>
      <c r="J30" s="6">
        <f>SUM(Mountaineer:Greenbrier!J30)</f>
        <v>1507366.3700000006</v>
      </c>
      <c r="K30" s="12"/>
      <c r="L30" s="6">
        <f>SUM(Mountaineer:Greenbrier!L30)</f>
        <v>14414424.34</v>
      </c>
      <c r="M30" s="6">
        <f>SUM(Mountaineer:Greenbrier!M30)</f>
        <v>-19979.990000000002</v>
      </c>
      <c r="N30" s="6">
        <f>SUM(Mountaineer:Greenbrier!N30)</f>
        <v>-12781461.92</v>
      </c>
      <c r="O30" s="6">
        <f>SUM(Mountaineer:Greenbrier!O30)</f>
        <v>1612982.4300000006</v>
      </c>
      <c r="P30" s="12"/>
      <c r="Q30" s="6">
        <f>SUM(Mountaineer:Greenbrier!Q30)</f>
        <v>161298.25</v>
      </c>
      <c r="R30" s="6">
        <f>SUM(Mountaineer:Greenbrier!R30)</f>
        <v>24194.739999999998</v>
      </c>
      <c r="S30" s="6">
        <f>SUM(Mountaineer:Greenbrier!S30)</f>
        <v>137103.51</v>
      </c>
      <c r="T30" s="14"/>
    </row>
    <row r="31" spans="1:20" ht="15" customHeight="1" x14ac:dyDescent="0.25">
      <c r="A31" s="17"/>
      <c r="B31" s="6"/>
      <c r="C31" s="6"/>
      <c r="D31" s="6"/>
      <c r="E31" s="6"/>
      <c r="F31" s="12"/>
      <c r="G31" s="6"/>
      <c r="H31" s="6"/>
      <c r="I31" s="6"/>
      <c r="J31" s="6"/>
      <c r="K31" s="12"/>
      <c r="L31" s="6"/>
      <c r="M31" s="6"/>
      <c r="N31" s="6"/>
      <c r="O31" s="6"/>
      <c r="P31" s="12"/>
      <c r="Q31" s="6"/>
      <c r="R31" s="6"/>
      <c r="S31" s="6"/>
      <c r="T31" s="14"/>
    </row>
    <row r="32" spans="1:20" ht="15" customHeight="1" thickBot="1" x14ac:dyDescent="0.3">
      <c r="B32" s="7">
        <f>SUM(B9:B31)</f>
        <v>18435826.813226998</v>
      </c>
      <c r="C32" s="7">
        <f>SUM(C9:C31)</f>
        <v>-235272.57000100001</v>
      </c>
      <c r="D32" s="7">
        <f>SUM(D9:D31)</f>
        <v>-15881740.200003996</v>
      </c>
      <c r="E32" s="7">
        <f>SUM(E9:E31)</f>
        <v>2318814.0432219999</v>
      </c>
      <c r="F32" s="12"/>
      <c r="G32" s="7">
        <f>SUM(G9:G31)</f>
        <v>186124258.60018</v>
      </c>
      <c r="H32" s="7">
        <f>SUM(H9:H31)</f>
        <v>-337897.67000000004</v>
      </c>
      <c r="I32" s="7">
        <f>SUM(I9:I31)</f>
        <v>-161273875.05950901</v>
      </c>
      <c r="J32" s="7">
        <f>SUM(J9:J31)</f>
        <v>24512485.870671004</v>
      </c>
      <c r="K32" s="12"/>
      <c r="L32" s="7">
        <f>SUM(L9:L31)</f>
        <v>204560085.413407</v>
      </c>
      <c r="M32" s="7">
        <f>SUM(M9:M31)</f>
        <v>-573170.240001</v>
      </c>
      <c r="N32" s="7">
        <f>SUM(N9:N31)</f>
        <v>-177155615.25951293</v>
      </c>
      <c r="O32" s="7">
        <f>SUM(O9:O31)</f>
        <v>26831299.913893007</v>
      </c>
      <c r="P32" s="12"/>
      <c r="Q32" s="7">
        <f>SUM(Q9:Q31)</f>
        <v>2683130.11</v>
      </c>
      <c r="R32" s="7">
        <f>SUM(R9:R31)</f>
        <v>402469.52999999991</v>
      </c>
      <c r="S32" s="7">
        <f>SUM(S9:S31)</f>
        <v>2280660.58</v>
      </c>
      <c r="T32" s="12"/>
    </row>
    <row r="33" spans="1:1" ht="15" customHeight="1" thickTop="1" x14ac:dyDescent="0.25"/>
    <row r="34" spans="1:1" ht="15" customHeight="1" x14ac:dyDescent="0.25">
      <c r="A34" s="11" t="s">
        <v>23</v>
      </c>
    </row>
    <row r="35" spans="1:1" ht="15" customHeight="1" x14ac:dyDescent="0.25">
      <c r="A35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5"/>
  <sheetViews>
    <sheetView zoomScaleNormal="100" workbookViewId="0">
      <pane ySplit="6" topLeftCell="A7" activePane="bottomLeft" state="frozen"/>
      <selection activeCell="A4" sqref="A4:S4"/>
      <selection pane="bottomLeft" activeCell="A31" sqref="A3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30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 t="shared" ref="R15:R20" si="49"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50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1">SUM(G16:I16)</f>
        <v>25772.069999999978</v>
      </c>
      <c r="K16" s="12"/>
      <c r="L16" s="6">
        <f t="shared" ref="L16" si="52">B16+G16</f>
        <v>344120.22</v>
      </c>
      <c r="M16" s="6">
        <f t="shared" ref="M16" si="53">C16+H16</f>
        <v>0</v>
      </c>
      <c r="N16" s="6">
        <f t="shared" ref="N16" si="54">D16+I16</f>
        <v>-316033.8</v>
      </c>
      <c r="O16" s="6">
        <f t="shared" ref="O16" si="55">E16+J16</f>
        <v>28086.419999999976</v>
      </c>
      <c r="P16" s="6"/>
      <c r="Q16" s="6">
        <f>ROUND(O16*0.1,2)</f>
        <v>2808.64</v>
      </c>
      <c r="R16" s="6">
        <f t="shared" si="49"/>
        <v>421.3</v>
      </c>
      <c r="S16" s="6">
        <f t="shared" ref="S16:S21" si="56">ROUND(Q16*0.85,2)</f>
        <v>2387.34</v>
      </c>
    </row>
    <row r="17" spans="1:19" ht="15" customHeight="1" x14ac:dyDescent="0.25">
      <c r="A17" s="20">
        <f t="shared" si="13"/>
        <v>45899</v>
      </c>
      <c r="B17" s="6">
        <v>128183.25</v>
      </c>
      <c r="C17" s="6">
        <v>-50</v>
      </c>
      <c r="D17" s="6">
        <v>-96058.3</v>
      </c>
      <c r="E17" s="6">
        <f t="shared" ref="E17" si="57">SUM(B17:D17)</f>
        <v>32074.949999999997</v>
      </c>
      <c r="F17" s="12"/>
      <c r="G17" s="6">
        <v>511594.15</v>
      </c>
      <c r="H17" s="6">
        <v>0</v>
      </c>
      <c r="I17" s="6">
        <v>-405838.83</v>
      </c>
      <c r="J17" s="6">
        <f t="shared" ref="J17" si="58">SUM(G17:I17)</f>
        <v>105755.32</v>
      </c>
      <c r="K17" s="12"/>
      <c r="L17" s="6">
        <f t="shared" ref="L17" si="59">B17+G17</f>
        <v>639777.4</v>
      </c>
      <c r="M17" s="6">
        <f t="shared" ref="M17" si="60">C17+H17</f>
        <v>-50</v>
      </c>
      <c r="N17" s="6">
        <f t="shared" ref="N17" si="61">D17+I17</f>
        <v>-501897.13</v>
      </c>
      <c r="O17" s="6">
        <f t="shared" ref="O17" si="62">E17+J17</f>
        <v>137830.27000000002</v>
      </c>
      <c r="P17" s="6"/>
      <c r="Q17" s="6">
        <f>ROUND(O17*0.1,2)</f>
        <v>13783.03</v>
      </c>
      <c r="R17" s="6">
        <f t="shared" si="49"/>
        <v>2067.4499999999998</v>
      </c>
      <c r="S17" s="6">
        <f t="shared" si="56"/>
        <v>11715.58</v>
      </c>
    </row>
    <row r="18" spans="1:19" ht="15" customHeight="1" x14ac:dyDescent="0.25">
      <c r="A18" s="20">
        <f t="shared" si="13"/>
        <v>45906</v>
      </c>
      <c r="B18" s="6">
        <v>100858.53</v>
      </c>
      <c r="C18" s="6">
        <v>-1114.6500000000001</v>
      </c>
      <c r="D18" s="6">
        <v>-81986.95</v>
      </c>
      <c r="E18" s="6">
        <f t="shared" ref="E18" si="63">SUM(B18:D18)</f>
        <v>17756.930000000008</v>
      </c>
      <c r="F18" s="12"/>
      <c r="G18" s="6">
        <v>487735.49</v>
      </c>
      <c r="H18" s="6">
        <v>-170</v>
      </c>
      <c r="I18" s="6">
        <v>-426935.88</v>
      </c>
      <c r="J18" s="6">
        <f t="shared" ref="J18" si="64">SUM(G18:I18)</f>
        <v>60629.609999999986</v>
      </c>
      <c r="K18" s="12"/>
      <c r="L18" s="6">
        <f t="shared" ref="L18" si="65">B18+G18</f>
        <v>588594.02</v>
      </c>
      <c r="M18" s="6">
        <f t="shared" ref="M18" si="66">C18+H18</f>
        <v>-1284.6500000000001</v>
      </c>
      <c r="N18" s="6">
        <f t="shared" ref="N18" si="67">D18+I18</f>
        <v>-508922.83</v>
      </c>
      <c r="O18" s="6">
        <f t="shared" ref="O18" si="68">E18+J18</f>
        <v>78386.539999999994</v>
      </c>
      <c r="P18" s="6"/>
      <c r="Q18" s="6">
        <f>ROUND(O18*0.1,2)+0.01</f>
        <v>7838.66</v>
      </c>
      <c r="R18" s="6">
        <f t="shared" si="49"/>
        <v>1175.8</v>
      </c>
      <c r="S18" s="6">
        <f t="shared" si="56"/>
        <v>6662.86</v>
      </c>
    </row>
    <row r="19" spans="1:19" ht="15" customHeight="1" x14ac:dyDescent="0.25">
      <c r="A19" s="20">
        <f t="shared" si="13"/>
        <v>45913</v>
      </c>
      <c r="B19" s="6">
        <v>141280.20000000001</v>
      </c>
      <c r="C19" s="6">
        <v>-150</v>
      </c>
      <c r="D19" s="6">
        <v>-110337.40000000001</v>
      </c>
      <c r="E19" s="6">
        <f t="shared" ref="E19" si="69">SUM(B19:D19)</f>
        <v>30792.800000000003</v>
      </c>
      <c r="F19" s="12"/>
      <c r="G19" s="6">
        <v>483284.35</v>
      </c>
      <c r="H19" s="6">
        <v>0</v>
      </c>
      <c r="I19" s="6">
        <v>-483116.95</v>
      </c>
      <c r="J19" s="6">
        <f t="shared" ref="J19" si="70">SUM(G19:I19)</f>
        <v>167.39999999996508</v>
      </c>
      <c r="K19" s="12"/>
      <c r="L19" s="6">
        <f t="shared" ref="L19" si="71">B19+G19</f>
        <v>624564.55000000005</v>
      </c>
      <c r="M19" s="6">
        <f t="shared" ref="M19" si="72">C19+H19</f>
        <v>-150</v>
      </c>
      <c r="N19" s="6">
        <f t="shared" ref="N19" si="73">D19+I19</f>
        <v>-593454.35</v>
      </c>
      <c r="O19" s="6">
        <f t="shared" ref="O19" si="74">E19+J19</f>
        <v>30960.199999999968</v>
      </c>
      <c r="P19" s="6"/>
      <c r="Q19" s="6">
        <f>ROUND(O19*0.1,2)</f>
        <v>3096.02</v>
      </c>
      <c r="R19" s="6">
        <f t="shared" si="49"/>
        <v>464.4</v>
      </c>
      <c r="S19" s="6">
        <f t="shared" si="56"/>
        <v>2631.62</v>
      </c>
    </row>
    <row r="20" spans="1:19" ht="15" customHeight="1" x14ac:dyDescent="0.25">
      <c r="A20" s="20">
        <f t="shared" si="13"/>
        <v>45920</v>
      </c>
      <c r="B20" s="6">
        <v>130742.85000000002</v>
      </c>
      <c r="C20" s="6">
        <v>-190</v>
      </c>
      <c r="D20" s="6">
        <v>-127450.65</v>
      </c>
      <c r="E20" s="6">
        <f t="shared" ref="E20" si="75">SUM(B20:D20)</f>
        <v>3102.2000000000262</v>
      </c>
      <c r="F20" s="12"/>
      <c r="G20" s="6">
        <v>886494.52</v>
      </c>
      <c r="H20" s="6">
        <v>-195</v>
      </c>
      <c r="I20" s="6">
        <v>-871514.27</v>
      </c>
      <c r="J20" s="6">
        <f t="shared" ref="J20" si="76">SUM(G20:I20)</f>
        <v>14785.25</v>
      </c>
      <c r="K20" s="12"/>
      <c r="L20" s="6">
        <f t="shared" ref="L20" si="77">B20+G20</f>
        <v>1017237.37</v>
      </c>
      <c r="M20" s="6">
        <f t="shared" ref="M20" si="78">C20+H20</f>
        <v>-385</v>
      </c>
      <c r="N20" s="6">
        <f t="shared" ref="N20" si="79">D20+I20</f>
        <v>-998964.92</v>
      </c>
      <c r="O20" s="6">
        <f t="shared" ref="O20" si="80">E20+J20</f>
        <v>17887.450000000026</v>
      </c>
      <c r="P20" s="6"/>
      <c r="Q20" s="6">
        <f>ROUND(O20*0.1,2)-0.01</f>
        <v>1788.74</v>
      </c>
      <c r="R20" s="6">
        <f t="shared" si="49"/>
        <v>268.31</v>
      </c>
      <c r="S20" s="6">
        <f t="shared" si="56"/>
        <v>1520.43</v>
      </c>
    </row>
    <row r="21" spans="1:19" ht="15" customHeight="1" x14ac:dyDescent="0.25">
      <c r="A21" s="20">
        <f t="shared" si="13"/>
        <v>45927</v>
      </c>
      <c r="B21" s="6">
        <v>82440.299999999988</v>
      </c>
      <c r="C21" s="6">
        <v>-100</v>
      </c>
      <c r="D21" s="6">
        <v>-37876.35</v>
      </c>
      <c r="E21" s="6">
        <f t="shared" ref="E21" si="81">SUM(B21:D21)</f>
        <v>44463.94999999999</v>
      </c>
      <c r="F21" s="12"/>
      <c r="G21" s="6">
        <v>721031.26</v>
      </c>
      <c r="H21" s="6">
        <v>0</v>
      </c>
      <c r="I21" s="6">
        <v>-659243.85000000009</v>
      </c>
      <c r="J21" s="6">
        <f t="shared" ref="J21" si="82">SUM(G21:I21)</f>
        <v>61787.409999999916</v>
      </c>
      <c r="K21" s="12"/>
      <c r="L21" s="6">
        <f t="shared" ref="L21" si="83">B21+G21</f>
        <v>803471.56</v>
      </c>
      <c r="M21" s="6">
        <f t="shared" ref="M21" si="84">C21+H21</f>
        <v>-100</v>
      </c>
      <c r="N21" s="6">
        <f t="shared" ref="N21" si="85">D21+I21</f>
        <v>-697120.20000000007</v>
      </c>
      <c r="O21" s="6">
        <f t="shared" ref="O21" si="86">E21+J21</f>
        <v>106251.3599999999</v>
      </c>
      <c r="P21" s="6"/>
      <c r="Q21" s="6">
        <f>ROUND(O21*0.1,2)</f>
        <v>10625.14</v>
      </c>
      <c r="R21" s="6">
        <f t="shared" ref="R21" si="87">ROUND(Q21*0.15,2)</f>
        <v>1593.77</v>
      </c>
      <c r="S21" s="6">
        <f t="shared" si="56"/>
        <v>9031.3700000000008</v>
      </c>
    </row>
    <row r="22" spans="1:19" ht="15" customHeight="1" x14ac:dyDescent="0.25">
      <c r="A22" s="20">
        <f t="shared" si="13"/>
        <v>45934</v>
      </c>
      <c r="B22" s="6">
        <v>80773.300000000017</v>
      </c>
      <c r="C22" s="6">
        <v>-221</v>
      </c>
      <c r="D22" s="6">
        <v>-80440.049999999988</v>
      </c>
      <c r="E22" s="6">
        <f t="shared" ref="E22" si="88">SUM(B22:D22)</f>
        <v>112.2500000000291</v>
      </c>
      <c r="F22" s="12"/>
      <c r="G22" s="6">
        <v>750145.96</v>
      </c>
      <c r="H22" s="6">
        <v>0</v>
      </c>
      <c r="I22" s="6">
        <v>-816760.1399999999</v>
      </c>
      <c r="J22" s="6">
        <f t="shared" ref="J22" si="89">SUM(G22:I22)</f>
        <v>-66614.179999999935</v>
      </c>
      <c r="K22" s="12"/>
      <c r="L22" s="6">
        <f t="shared" ref="L22" si="90">B22+G22</f>
        <v>830919.26</v>
      </c>
      <c r="M22" s="6">
        <f t="shared" ref="M22" si="91">C22+H22</f>
        <v>-221</v>
      </c>
      <c r="N22" s="6">
        <f t="shared" ref="N22" si="92">D22+I22</f>
        <v>-897200.19</v>
      </c>
      <c r="O22" s="6">
        <f t="shared" ref="O22" si="93">E22+J22</f>
        <v>-66501.929999999906</v>
      </c>
      <c r="P22" s="6"/>
      <c r="Q22" s="6">
        <f>ROUND(O22*0.1,2)</f>
        <v>-6650.19</v>
      </c>
      <c r="R22" s="6">
        <f t="shared" ref="R22" si="94">ROUND(Q22*0.15,2)</f>
        <v>-997.53</v>
      </c>
      <c r="S22" s="6">
        <f t="shared" ref="S22" si="95">ROUND(Q22*0.85,2)</f>
        <v>-5652.66</v>
      </c>
    </row>
    <row r="23" spans="1:19" ht="15" customHeight="1" x14ac:dyDescent="0.25">
      <c r="A23" s="20">
        <f t="shared" si="13"/>
        <v>45941</v>
      </c>
      <c r="B23" s="6">
        <v>84424.6</v>
      </c>
      <c r="C23" s="6">
        <v>-117</v>
      </c>
      <c r="D23" s="6">
        <v>-97755.75</v>
      </c>
      <c r="E23" s="6">
        <f t="shared" ref="E23" si="96">SUM(B23:D23)</f>
        <v>-13448.149999999994</v>
      </c>
      <c r="F23" s="12"/>
      <c r="G23" s="6">
        <v>594225.21</v>
      </c>
      <c r="H23" s="6">
        <v>-27.74</v>
      </c>
      <c r="I23" s="6">
        <v>-521975.83</v>
      </c>
      <c r="J23" s="6">
        <f t="shared" ref="J23" si="97">SUM(G23:I23)</f>
        <v>72221.639999999956</v>
      </c>
      <c r="K23" s="12"/>
      <c r="L23" s="6">
        <f t="shared" ref="L23" si="98">B23+G23</f>
        <v>678649.80999999994</v>
      </c>
      <c r="M23" s="6">
        <f t="shared" ref="M23" si="99">C23+H23</f>
        <v>-144.74</v>
      </c>
      <c r="N23" s="6">
        <f t="shared" ref="N23" si="100">D23+I23</f>
        <v>-619731.58000000007</v>
      </c>
      <c r="O23" s="6">
        <f t="shared" ref="O23" si="101">E23+J23</f>
        <v>58773.489999999962</v>
      </c>
      <c r="P23" s="6"/>
      <c r="Q23" s="6">
        <f>ROUND(O23*0.1,2)</f>
        <v>5877.35</v>
      </c>
      <c r="R23" s="6">
        <f t="shared" ref="R23" si="102">ROUND(Q23*0.15,2)</f>
        <v>881.6</v>
      </c>
      <c r="S23" s="6">
        <f t="shared" ref="S23" si="103">ROUND(Q23*0.85,2)</f>
        <v>4995.75</v>
      </c>
    </row>
    <row r="24" spans="1:19" ht="15" customHeight="1" x14ac:dyDescent="0.25">
      <c r="A24" s="20">
        <f t="shared" si="13"/>
        <v>45948</v>
      </c>
      <c r="B24" s="6">
        <v>116388.59</v>
      </c>
      <c r="C24" s="6">
        <v>-311</v>
      </c>
      <c r="D24" s="6">
        <v>-87633.55</v>
      </c>
      <c r="E24" s="6">
        <f t="shared" ref="E24" si="104">SUM(B24:D24)</f>
        <v>28444.039999999994</v>
      </c>
      <c r="F24" s="12"/>
      <c r="G24" s="6">
        <v>604745.82000000007</v>
      </c>
      <c r="H24" s="6">
        <v>-50</v>
      </c>
      <c r="I24" s="6">
        <v>-570719.53</v>
      </c>
      <c r="J24" s="6">
        <f t="shared" ref="J24" si="105">SUM(G24:I24)</f>
        <v>33976.290000000037</v>
      </c>
      <c r="K24" s="12"/>
      <c r="L24" s="6">
        <f t="shared" ref="L24" si="106">B24+G24</f>
        <v>721134.41</v>
      </c>
      <c r="M24" s="6">
        <f t="shared" ref="M24" si="107">C24+H24</f>
        <v>-361</v>
      </c>
      <c r="N24" s="6">
        <f t="shared" ref="N24" si="108">D24+I24</f>
        <v>-658353.08000000007</v>
      </c>
      <c r="O24" s="6">
        <f t="shared" ref="O24" si="109">E24+J24</f>
        <v>62420.330000000031</v>
      </c>
      <c r="P24" s="6"/>
      <c r="Q24" s="6">
        <f>ROUND(O24*0.1,2)+0.01</f>
        <v>6242.04</v>
      </c>
      <c r="R24" s="6">
        <f t="shared" ref="R24" si="110">ROUND(Q24*0.15,2)</f>
        <v>936.31</v>
      </c>
      <c r="S24" s="6">
        <f t="shared" ref="S24" si="111">ROUND(Q24*0.85,2)</f>
        <v>5305.73</v>
      </c>
    </row>
    <row r="25" spans="1:19" ht="15" customHeight="1" x14ac:dyDescent="0.25">
      <c r="A25" s="20">
        <f t="shared" si="13"/>
        <v>45955</v>
      </c>
      <c r="B25" s="6">
        <v>99271.35</v>
      </c>
      <c r="C25" s="6">
        <v>-815</v>
      </c>
      <c r="D25" s="6">
        <v>-91005.8</v>
      </c>
      <c r="E25" s="6">
        <f t="shared" ref="E25" si="112">SUM(B25:D25)</f>
        <v>7450.5500000000029</v>
      </c>
      <c r="F25" s="12"/>
      <c r="G25" s="6">
        <v>610067.96</v>
      </c>
      <c r="H25" s="6">
        <v>-69.23</v>
      </c>
      <c r="I25" s="6">
        <v>-581010.39</v>
      </c>
      <c r="J25" s="6">
        <f t="shared" ref="J25" si="113">SUM(G25:I25)</f>
        <v>28988.339999999967</v>
      </c>
      <c r="K25" s="12"/>
      <c r="L25" s="6">
        <f t="shared" ref="L25" si="114">B25+G25</f>
        <v>709339.30999999994</v>
      </c>
      <c r="M25" s="6">
        <f t="shared" ref="M25" si="115">C25+H25</f>
        <v>-884.23</v>
      </c>
      <c r="N25" s="6">
        <f t="shared" ref="N25" si="116">D25+I25</f>
        <v>-672016.19000000006</v>
      </c>
      <c r="O25" s="6">
        <f t="shared" ref="O25" si="117">E25+J25</f>
        <v>36438.88999999997</v>
      </c>
      <c r="P25" s="6"/>
      <c r="Q25" s="6">
        <f t="shared" ref="Q25:Q30" si="118">ROUND(O25*0.1,2)</f>
        <v>3643.89</v>
      </c>
      <c r="R25" s="6">
        <f t="shared" ref="R25" si="119">ROUND(Q25*0.15,2)</f>
        <v>546.58000000000004</v>
      </c>
      <c r="S25" s="6">
        <f t="shared" ref="S25" si="120">ROUND(Q25*0.85,2)</f>
        <v>3097.31</v>
      </c>
    </row>
    <row r="26" spans="1:19" ht="15" customHeight="1" x14ac:dyDescent="0.25">
      <c r="A26" s="20">
        <f t="shared" si="13"/>
        <v>45962</v>
      </c>
      <c r="B26" s="6">
        <v>72412.78</v>
      </c>
      <c r="C26" s="6">
        <v>-830</v>
      </c>
      <c r="D26" s="6">
        <v>-87257</v>
      </c>
      <c r="E26" s="6">
        <f t="shared" ref="E26" si="121">SUM(B26:D26)</f>
        <v>-15674.220000000001</v>
      </c>
      <c r="F26" s="12"/>
      <c r="G26" s="6">
        <v>677071.48</v>
      </c>
      <c r="H26" s="6">
        <v>-135</v>
      </c>
      <c r="I26" s="6">
        <v>-640210.56999999995</v>
      </c>
      <c r="J26" s="6">
        <f t="shared" ref="J26" si="122">SUM(G26:I26)</f>
        <v>36725.910000000033</v>
      </c>
      <c r="K26" s="12"/>
      <c r="L26" s="6">
        <f t="shared" ref="L26" si="123">B26+G26</f>
        <v>749484.26</v>
      </c>
      <c r="M26" s="6">
        <f t="shared" ref="M26" si="124">C26+H26</f>
        <v>-965</v>
      </c>
      <c r="N26" s="6">
        <f t="shared" ref="N26" si="125">D26+I26</f>
        <v>-727467.57</v>
      </c>
      <c r="O26" s="6">
        <f t="shared" ref="O26" si="126">E26+J26</f>
        <v>21051.690000000031</v>
      </c>
      <c r="P26" s="6"/>
      <c r="Q26" s="6">
        <f t="shared" si="118"/>
        <v>2105.17</v>
      </c>
      <c r="R26" s="6">
        <f t="shared" ref="R26" si="127">ROUND(Q26*0.15,2)</f>
        <v>315.77999999999997</v>
      </c>
      <c r="S26" s="6">
        <f t="shared" ref="S26" si="128">ROUND(Q26*0.85,2)</f>
        <v>1789.39</v>
      </c>
    </row>
    <row r="27" spans="1:19" ht="15" customHeight="1" x14ac:dyDescent="0.25">
      <c r="A27" s="20">
        <f t="shared" si="13"/>
        <v>45969</v>
      </c>
      <c r="B27" s="6">
        <v>99145.24</v>
      </c>
      <c r="C27" s="6">
        <v>-303</v>
      </c>
      <c r="D27" s="6">
        <v>-73786.75</v>
      </c>
      <c r="E27" s="6">
        <f t="shared" ref="E27" si="129">SUM(B27:D27)</f>
        <v>25055.490000000005</v>
      </c>
      <c r="F27" s="12"/>
      <c r="G27" s="6">
        <v>618637.17000000004</v>
      </c>
      <c r="H27" s="6">
        <v>0</v>
      </c>
      <c r="I27" s="6">
        <v>-579218.39</v>
      </c>
      <c r="J27" s="6">
        <f t="shared" ref="J27" si="130">SUM(G27:I27)</f>
        <v>39418.780000000028</v>
      </c>
      <c r="K27" s="12"/>
      <c r="L27" s="6">
        <f t="shared" ref="L27" si="131">B27+G27</f>
        <v>717782.41</v>
      </c>
      <c r="M27" s="6">
        <f t="shared" ref="M27" si="132">C27+H27</f>
        <v>-303</v>
      </c>
      <c r="N27" s="6">
        <f t="shared" ref="N27" si="133">D27+I27</f>
        <v>-653005.14</v>
      </c>
      <c r="O27" s="6">
        <f t="shared" ref="O27" si="134">E27+J27</f>
        <v>64474.270000000033</v>
      </c>
      <c r="P27" s="6"/>
      <c r="Q27" s="6">
        <f t="shared" si="118"/>
        <v>6447.43</v>
      </c>
      <c r="R27" s="6">
        <f t="shared" ref="R27" si="135">ROUND(Q27*0.15,2)</f>
        <v>967.11</v>
      </c>
      <c r="S27" s="6">
        <f t="shared" ref="S27" si="136">ROUND(Q27*0.85,2)</f>
        <v>5480.32</v>
      </c>
    </row>
    <row r="28" spans="1:19" ht="15" customHeight="1" x14ac:dyDescent="0.25">
      <c r="A28" s="20">
        <f t="shared" si="13"/>
        <v>45976</v>
      </c>
      <c r="B28" s="6">
        <v>85543.63</v>
      </c>
      <c r="C28" s="6">
        <v>-298</v>
      </c>
      <c r="D28" s="6">
        <v>-65575.05</v>
      </c>
      <c r="E28" s="6">
        <f t="shared" ref="E28" si="137">SUM(B28:D28)</f>
        <v>19670.580000000002</v>
      </c>
      <c r="F28" s="12"/>
      <c r="G28" s="6">
        <v>608046.61</v>
      </c>
      <c r="H28" s="6">
        <v>-76.5</v>
      </c>
      <c r="I28" s="6">
        <v>-587297</v>
      </c>
      <c r="J28" s="6">
        <f t="shared" ref="J28" si="138">SUM(G28:I28)</f>
        <v>20673.109999999986</v>
      </c>
      <c r="K28" s="12"/>
      <c r="L28" s="6">
        <f t="shared" ref="L28" si="139">B28+G28</f>
        <v>693590.24</v>
      </c>
      <c r="M28" s="6">
        <f t="shared" ref="M28" si="140">C28+H28</f>
        <v>-374.5</v>
      </c>
      <c r="N28" s="6">
        <f t="shared" ref="N28" si="141">D28+I28</f>
        <v>-652872.05000000005</v>
      </c>
      <c r="O28" s="6">
        <f t="shared" ref="O28" si="142">E28+J28</f>
        <v>40343.689999999988</v>
      </c>
      <c r="P28" s="6"/>
      <c r="Q28" s="6">
        <f t="shared" si="118"/>
        <v>4034.37</v>
      </c>
      <c r="R28" s="6">
        <f t="shared" ref="R28" si="143">ROUND(Q28*0.15,2)</f>
        <v>605.16</v>
      </c>
      <c r="S28" s="6">
        <f t="shared" ref="S28" si="144">ROUND(Q28*0.85,2)</f>
        <v>3429.21</v>
      </c>
    </row>
    <row r="29" spans="1:19" ht="15" customHeight="1" x14ac:dyDescent="0.25">
      <c r="A29" s="20">
        <f t="shared" si="13"/>
        <v>45983</v>
      </c>
      <c r="B29" s="6">
        <v>95308.45</v>
      </c>
      <c r="C29" s="6">
        <v>-11</v>
      </c>
      <c r="D29" s="6">
        <v>-64570.7</v>
      </c>
      <c r="E29" s="6">
        <f t="shared" ref="E29" si="145">SUM(B29:D29)</f>
        <v>30726.75</v>
      </c>
      <c r="F29" s="12"/>
      <c r="G29" s="6">
        <v>643569.23</v>
      </c>
      <c r="H29" s="6">
        <v>0</v>
      </c>
      <c r="I29" s="6">
        <v>-614687.44999999995</v>
      </c>
      <c r="J29" s="6">
        <f t="shared" ref="J29" si="146">SUM(G29:I29)</f>
        <v>28881.780000000028</v>
      </c>
      <c r="K29" s="12"/>
      <c r="L29" s="6">
        <f t="shared" ref="L29" si="147">B29+G29</f>
        <v>738877.67999999993</v>
      </c>
      <c r="M29" s="6">
        <f t="shared" ref="M29" si="148">C29+H29</f>
        <v>-11</v>
      </c>
      <c r="N29" s="6">
        <f t="shared" ref="N29" si="149">D29+I29</f>
        <v>-679258.14999999991</v>
      </c>
      <c r="O29" s="6">
        <f t="shared" ref="O29" si="150">E29+J29</f>
        <v>59608.530000000028</v>
      </c>
      <c r="P29" s="6"/>
      <c r="Q29" s="6">
        <f t="shared" si="118"/>
        <v>5960.85</v>
      </c>
      <c r="R29" s="6">
        <f t="shared" ref="R29" si="151">ROUND(Q29*0.15,2)</f>
        <v>894.13</v>
      </c>
      <c r="S29" s="6">
        <f t="shared" ref="S29" si="152">ROUND(Q29*0.85,2)</f>
        <v>5066.72</v>
      </c>
    </row>
    <row r="30" spans="1:19" ht="15" customHeight="1" x14ac:dyDescent="0.25">
      <c r="A30" s="20">
        <f t="shared" si="13"/>
        <v>45990</v>
      </c>
      <c r="B30" s="6">
        <v>78453.960000000006</v>
      </c>
      <c r="C30" s="6">
        <v>-330</v>
      </c>
      <c r="D30" s="6">
        <v>-55440.75</v>
      </c>
      <c r="E30" s="6">
        <f t="shared" ref="E30" si="153">SUM(B30:D30)</f>
        <v>22683.210000000006</v>
      </c>
      <c r="F30" s="12"/>
      <c r="G30" s="6">
        <v>825768.85</v>
      </c>
      <c r="H30" s="6">
        <v>-250</v>
      </c>
      <c r="I30" s="6">
        <v>-748210.91</v>
      </c>
      <c r="J30" s="6">
        <f t="shared" ref="J30" si="154">SUM(G30:I30)</f>
        <v>77307.939999999944</v>
      </c>
      <c r="K30" s="12"/>
      <c r="L30" s="6">
        <f t="shared" ref="L30" si="155">B30+G30</f>
        <v>904222.80999999994</v>
      </c>
      <c r="M30" s="6">
        <f t="shared" ref="M30" si="156">C30+H30</f>
        <v>-580</v>
      </c>
      <c r="N30" s="6">
        <f t="shared" ref="N30" si="157">D30+I30</f>
        <v>-803651.66</v>
      </c>
      <c r="O30" s="6">
        <f t="shared" ref="O30" si="158">E30+J30</f>
        <v>99991.149999999951</v>
      </c>
      <c r="P30" s="6"/>
      <c r="Q30" s="6">
        <f t="shared" si="118"/>
        <v>9999.1200000000008</v>
      </c>
      <c r="R30" s="6">
        <f t="shared" ref="R30" si="159">ROUND(Q30*0.15,2)</f>
        <v>1499.87</v>
      </c>
      <c r="S30" s="6">
        <f t="shared" ref="S30" si="160">ROUND(Q30*0.85,2)</f>
        <v>8499.25</v>
      </c>
    </row>
    <row r="31" spans="1:19" ht="15" customHeight="1" x14ac:dyDescent="0.25">
      <c r="A31" s="20"/>
      <c r="B31" s="6"/>
      <c r="C31" s="6"/>
      <c r="D31" s="6"/>
      <c r="E31" s="6"/>
      <c r="F31" s="12"/>
      <c r="G31" s="6"/>
      <c r="H31" s="6"/>
      <c r="I31" s="6"/>
      <c r="J31" s="6"/>
      <c r="K31" s="12"/>
      <c r="L31" s="6"/>
      <c r="M31" s="6"/>
      <c r="N31" s="6"/>
      <c r="O31" s="6"/>
      <c r="P31" s="6"/>
      <c r="Q31" s="6"/>
      <c r="R31" s="6"/>
      <c r="S31" s="6"/>
    </row>
    <row r="32" spans="1:19" ht="15" customHeight="1" thickBot="1" x14ac:dyDescent="0.3">
      <c r="B32" s="7">
        <f>SUM(B9:B31)</f>
        <v>1799178.3</v>
      </c>
      <c r="C32" s="7">
        <f t="shared" ref="C32:E32" si="161">SUM(C9:C31)</f>
        <v>-9270.65</v>
      </c>
      <c r="D32" s="7">
        <f t="shared" si="161"/>
        <v>-1499125.85</v>
      </c>
      <c r="E32" s="7">
        <f t="shared" si="161"/>
        <v>290781.8000000001</v>
      </c>
      <c r="F32" s="12"/>
      <c r="G32" s="7">
        <f>SUM(G9:G31)</f>
        <v>11736342.959999997</v>
      </c>
      <c r="H32" s="7">
        <f t="shared" ref="H32" si="162">SUM(H9:H31)</f>
        <v>-2843.47</v>
      </c>
      <c r="I32" s="7">
        <f t="shared" ref="I32" si="163">SUM(I9:I31)</f>
        <v>-10914775.289999999</v>
      </c>
      <c r="J32" s="7">
        <f t="shared" ref="J32" si="164">SUM(J9:J31)</f>
        <v>818724.19999999984</v>
      </c>
      <c r="K32" s="12"/>
      <c r="L32" s="7">
        <f>SUM(L9:L31)</f>
        <v>13535521.26</v>
      </c>
      <c r="M32" s="7">
        <f t="shared" ref="M32" si="165">SUM(M9:M31)</f>
        <v>-12114.119999999999</v>
      </c>
      <c r="N32" s="7">
        <f t="shared" ref="N32" si="166">SUM(N9:N31)</f>
        <v>-12413901.140000002</v>
      </c>
      <c r="O32" s="7">
        <f t="shared" ref="O32" si="167">SUM(O9:O31)</f>
        <v>1109506</v>
      </c>
      <c r="P32" s="12"/>
      <c r="Q32" s="7">
        <f>SUM(Q9:Q31)</f>
        <v>110950.62999999998</v>
      </c>
      <c r="R32" s="7">
        <f t="shared" ref="R32:S32" si="168">SUM(R9:R31)</f>
        <v>16642.609999999997</v>
      </c>
      <c r="S32" s="7">
        <f t="shared" si="168"/>
        <v>94308.02</v>
      </c>
    </row>
    <row r="33" spans="1:1" ht="15" customHeight="1" thickTop="1" x14ac:dyDescent="0.25"/>
    <row r="34" spans="1:1" ht="15" customHeight="1" x14ac:dyDescent="0.25">
      <c r="A34" s="11" t="s">
        <v>23</v>
      </c>
    </row>
    <row r="35" spans="1:1" ht="15" customHeight="1" x14ac:dyDescent="0.25">
      <c r="A3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35"/>
  <sheetViews>
    <sheetView zoomScaleNormal="100" workbookViewId="0">
      <pane ySplit="6" topLeftCell="A7" activePane="bottomLeft" state="frozen"/>
      <selection activeCell="A4" sqref="A4:S4"/>
      <selection pane="bottomLeft" activeCell="A31" sqref="A3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5" width="16.71093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5" width="16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30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>
        <f t="shared" si="14"/>
        <v>45899</v>
      </c>
      <c r="B17" s="6">
        <v>303759.02</v>
      </c>
      <c r="C17" s="6">
        <v>-8767.77</v>
      </c>
      <c r="D17" s="6">
        <v>-240001.15999999997</v>
      </c>
      <c r="E17" s="6">
        <f t="shared" ref="E17" si="65">SUM(B17:D17)</f>
        <v>54990.090000000026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303759.02</v>
      </c>
      <c r="M17" s="6">
        <f t="shared" ref="M17" si="68">C17+H17</f>
        <v>-8767.77</v>
      </c>
      <c r="N17" s="6">
        <f t="shared" ref="N17" si="69">D17+I17</f>
        <v>-240001.15999999997</v>
      </c>
      <c r="O17" s="6">
        <f t="shared" ref="O17" si="70">E17+J17</f>
        <v>54990.090000000026</v>
      </c>
      <c r="P17" s="6"/>
      <c r="Q17" s="6">
        <f t="shared" ref="Q17" si="71">ROUND(O17*0.1,2)</f>
        <v>5499.01</v>
      </c>
      <c r="R17" s="6">
        <f t="shared" ref="R17" si="72">ROUND(Q17*0.15,2)</f>
        <v>824.85</v>
      </c>
      <c r="S17" s="6">
        <f t="shared" ref="S17" si="73">ROUND(Q17*0.85,2)</f>
        <v>4674.16</v>
      </c>
    </row>
    <row r="18" spans="1:19" ht="15" customHeight="1" x14ac:dyDescent="0.25">
      <c r="A18" s="19">
        <f t="shared" si="14"/>
        <v>45906</v>
      </c>
      <c r="B18" s="6">
        <v>317295.18</v>
      </c>
      <c r="C18" s="6">
        <v>-16466.8</v>
      </c>
      <c r="D18" s="6">
        <v>-271846.26</v>
      </c>
      <c r="E18" s="6">
        <f t="shared" ref="E18" si="74">SUM(B18:D18)</f>
        <v>28982.119999999995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317295.18</v>
      </c>
      <c r="M18" s="6">
        <f t="shared" ref="M18" si="77">C18+H18</f>
        <v>-16466.8</v>
      </c>
      <c r="N18" s="6">
        <f t="shared" ref="N18" si="78">D18+I18</f>
        <v>-271846.26</v>
      </c>
      <c r="O18" s="6">
        <f t="shared" ref="O18" si="79">E18+J18</f>
        <v>28982.119999999995</v>
      </c>
      <c r="P18" s="6"/>
      <c r="Q18" s="6">
        <f t="shared" ref="Q18" si="80">ROUND(O18*0.1,2)</f>
        <v>2898.21</v>
      </c>
      <c r="R18" s="6">
        <f t="shared" ref="R18" si="81">ROUND(Q18*0.15,2)</f>
        <v>434.73</v>
      </c>
      <c r="S18" s="6">
        <f t="shared" ref="S18" si="82">ROUND(Q18*0.85,2)</f>
        <v>2463.48</v>
      </c>
    </row>
    <row r="19" spans="1:19" ht="15" customHeight="1" x14ac:dyDescent="0.25">
      <c r="A19" s="19">
        <f t="shared" si="14"/>
        <v>45913</v>
      </c>
      <c r="B19" s="6">
        <v>338971.01</v>
      </c>
      <c r="C19" s="6">
        <v>-10753</v>
      </c>
      <c r="D19" s="6">
        <v>-354091.27</v>
      </c>
      <c r="E19" s="6">
        <f t="shared" ref="E19" si="83">SUM(B19:D19)</f>
        <v>-25873.260000000009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338971.01</v>
      </c>
      <c r="M19" s="6">
        <f t="shared" ref="M19" si="86">C19+H19</f>
        <v>-10753</v>
      </c>
      <c r="N19" s="6">
        <f t="shared" ref="N19" si="87">D19+I19</f>
        <v>-354091.27</v>
      </c>
      <c r="O19" s="6">
        <f t="shared" ref="O19" si="88">E19+J19</f>
        <v>-25873.260000000009</v>
      </c>
      <c r="P19" s="6"/>
      <c r="Q19" s="6">
        <f>ROUND(O19*0.1,2)+0.02</f>
        <v>-2587.31</v>
      </c>
      <c r="R19" s="6">
        <f t="shared" ref="R19" si="89">ROUND(Q19*0.15,2)</f>
        <v>-388.1</v>
      </c>
      <c r="S19" s="6">
        <f t="shared" ref="S19" si="90">ROUND(Q19*0.85,2)</f>
        <v>-2199.21</v>
      </c>
    </row>
    <row r="20" spans="1:19" ht="15" customHeight="1" x14ac:dyDescent="0.25">
      <c r="A20" s="19">
        <f t="shared" si="14"/>
        <v>45920</v>
      </c>
      <c r="B20" s="6">
        <v>307083.33</v>
      </c>
      <c r="C20" s="6">
        <v>-19290</v>
      </c>
      <c r="D20" s="6">
        <v>-214751.19</v>
      </c>
      <c r="E20" s="6">
        <f t="shared" ref="E20" si="91">SUM(B20:D20)</f>
        <v>73042.140000000014</v>
      </c>
      <c r="F20" s="12"/>
      <c r="G20" s="6">
        <v>0</v>
      </c>
      <c r="H20" s="6">
        <v>0</v>
      </c>
      <c r="I20" s="6">
        <v>0</v>
      </c>
      <c r="J20" s="6">
        <f t="shared" ref="J20" si="92">SUM(G20:I20)</f>
        <v>0</v>
      </c>
      <c r="K20" s="12"/>
      <c r="L20" s="6">
        <f t="shared" ref="L20" si="93">B20+G20</f>
        <v>307083.33</v>
      </c>
      <c r="M20" s="6">
        <f t="shared" ref="M20" si="94">C20+H20</f>
        <v>-19290</v>
      </c>
      <c r="N20" s="6">
        <f t="shared" ref="N20" si="95">D20+I20</f>
        <v>-214751.19</v>
      </c>
      <c r="O20" s="6">
        <f t="shared" ref="O20" si="96">E20+J20</f>
        <v>73042.140000000014</v>
      </c>
      <c r="P20" s="6"/>
      <c r="Q20" s="6">
        <f t="shared" ref="Q20:Q25" si="97">ROUND(O20*0.1,2)</f>
        <v>7304.21</v>
      </c>
      <c r="R20" s="6">
        <f t="shared" ref="R20" si="98">ROUND(Q20*0.15,2)</f>
        <v>1095.6300000000001</v>
      </c>
      <c r="S20" s="6">
        <f t="shared" ref="S20" si="99">ROUND(Q20*0.85,2)</f>
        <v>6208.58</v>
      </c>
    </row>
    <row r="21" spans="1:19" ht="15" customHeight="1" x14ac:dyDescent="0.25">
      <c r="A21" s="19">
        <f t="shared" si="14"/>
        <v>45927</v>
      </c>
      <c r="B21" s="6">
        <v>291077.43</v>
      </c>
      <c r="C21" s="6">
        <v>-8117</v>
      </c>
      <c r="D21" s="6">
        <v>-223901.09000000003</v>
      </c>
      <c r="E21" s="6">
        <f t="shared" ref="E21" si="100">SUM(B21:D21)</f>
        <v>59059.339999999967</v>
      </c>
      <c r="F21" s="12"/>
      <c r="G21" s="6">
        <v>0</v>
      </c>
      <c r="H21" s="6">
        <v>0</v>
      </c>
      <c r="I21" s="6">
        <v>0</v>
      </c>
      <c r="J21" s="6">
        <f t="shared" ref="J21" si="101">SUM(G21:I21)</f>
        <v>0</v>
      </c>
      <c r="K21" s="12"/>
      <c r="L21" s="6">
        <f t="shared" ref="L21" si="102">B21+G21</f>
        <v>291077.43</v>
      </c>
      <c r="M21" s="6">
        <f t="shared" ref="M21" si="103">C21+H21</f>
        <v>-8117</v>
      </c>
      <c r="N21" s="6">
        <f t="shared" ref="N21" si="104">D21+I21</f>
        <v>-223901.09000000003</v>
      </c>
      <c r="O21" s="6">
        <f t="shared" ref="O21" si="105">E21+J21</f>
        <v>59059.339999999967</v>
      </c>
      <c r="P21" s="6"/>
      <c r="Q21" s="6">
        <f t="shared" si="97"/>
        <v>5905.93</v>
      </c>
      <c r="R21" s="6">
        <f t="shared" ref="R21" si="106">ROUND(Q21*0.15,2)</f>
        <v>885.89</v>
      </c>
      <c r="S21" s="6">
        <f t="shared" ref="S21" si="107">ROUND(Q21*0.85,2)</f>
        <v>5020.04</v>
      </c>
    </row>
    <row r="22" spans="1:19" ht="15" customHeight="1" x14ac:dyDescent="0.25">
      <c r="A22" s="19">
        <f t="shared" si="14"/>
        <v>45934</v>
      </c>
      <c r="B22" s="6">
        <v>340379.31</v>
      </c>
      <c r="C22" s="6">
        <v>-11026.3</v>
      </c>
      <c r="D22" s="6">
        <v>-326789.27000000008</v>
      </c>
      <c r="E22" s="6">
        <f t="shared" ref="E22" si="108">SUM(B22:D22)</f>
        <v>2563.7399999999325</v>
      </c>
      <c r="F22" s="12"/>
      <c r="G22" s="6">
        <v>0</v>
      </c>
      <c r="H22" s="6">
        <v>0</v>
      </c>
      <c r="I22" s="6">
        <v>0</v>
      </c>
      <c r="J22" s="6">
        <f t="shared" ref="J22" si="109">SUM(G22:I22)</f>
        <v>0</v>
      </c>
      <c r="K22" s="12"/>
      <c r="L22" s="6">
        <f t="shared" ref="L22" si="110">B22+G22</f>
        <v>340379.31</v>
      </c>
      <c r="M22" s="6">
        <f t="shared" ref="M22" si="111">C22+H22</f>
        <v>-11026.3</v>
      </c>
      <c r="N22" s="6">
        <f t="shared" ref="N22" si="112">D22+I22</f>
        <v>-326789.27000000008</v>
      </c>
      <c r="O22" s="6">
        <f t="shared" ref="O22" si="113">E22+J22</f>
        <v>2563.7399999999325</v>
      </c>
      <c r="P22" s="6"/>
      <c r="Q22" s="6">
        <f t="shared" si="97"/>
        <v>256.37</v>
      </c>
      <c r="R22" s="6">
        <f t="shared" ref="R22" si="114">ROUND(Q22*0.15,2)</f>
        <v>38.46</v>
      </c>
      <c r="S22" s="6">
        <f t="shared" ref="S22" si="115">ROUND(Q22*0.85,2)</f>
        <v>217.91</v>
      </c>
    </row>
    <row r="23" spans="1:19" ht="15" customHeight="1" x14ac:dyDescent="0.25">
      <c r="A23" s="19">
        <f t="shared" si="14"/>
        <v>45941</v>
      </c>
      <c r="B23" s="6">
        <v>362632.1</v>
      </c>
      <c r="C23" s="6">
        <v>-4381</v>
      </c>
      <c r="D23" s="6">
        <v>-329182.68999999994</v>
      </c>
      <c r="E23" s="6">
        <f t="shared" ref="E23" si="116">SUM(B23:D23)</f>
        <v>29068.410000000033</v>
      </c>
      <c r="F23" s="12"/>
      <c r="G23" s="6">
        <v>0</v>
      </c>
      <c r="H23" s="6">
        <v>0</v>
      </c>
      <c r="I23" s="6">
        <v>0</v>
      </c>
      <c r="J23" s="6">
        <f t="shared" ref="J23" si="117">SUM(G23:I23)</f>
        <v>0</v>
      </c>
      <c r="K23" s="12"/>
      <c r="L23" s="6">
        <f t="shared" ref="L23" si="118">B23+G23</f>
        <v>362632.1</v>
      </c>
      <c r="M23" s="6">
        <f t="shared" ref="M23" si="119">C23+H23</f>
        <v>-4381</v>
      </c>
      <c r="N23" s="6">
        <f t="shared" ref="N23" si="120">D23+I23</f>
        <v>-329182.68999999994</v>
      </c>
      <c r="O23" s="6">
        <f t="shared" ref="O23" si="121">E23+J23</f>
        <v>29068.410000000033</v>
      </c>
      <c r="P23" s="6"/>
      <c r="Q23" s="6">
        <f t="shared" si="97"/>
        <v>2906.84</v>
      </c>
      <c r="R23" s="6">
        <f t="shared" ref="R23" si="122">ROUND(Q23*0.15,2)</f>
        <v>436.03</v>
      </c>
      <c r="S23" s="6">
        <f t="shared" ref="S23" si="123">ROUND(Q23*0.85,2)</f>
        <v>2470.81</v>
      </c>
    </row>
    <row r="24" spans="1:19" ht="15" customHeight="1" x14ac:dyDescent="0.25">
      <c r="A24" s="19">
        <f t="shared" si="14"/>
        <v>45948</v>
      </c>
      <c r="B24" s="6">
        <v>340692.33</v>
      </c>
      <c r="C24" s="6">
        <v>-1089</v>
      </c>
      <c r="D24" s="6">
        <v>-280276.47999999998</v>
      </c>
      <c r="E24" s="6">
        <f t="shared" ref="E24" si="124">SUM(B24:D24)</f>
        <v>59326.850000000035</v>
      </c>
      <c r="F24" s="12"/>
      <c r="G24" s="6">
        <v>0</v>
      </c>
      <c r="H24" s="6">
        <v>0</v>
      </c>
      <c r="I24" s="6">
        <v>0</v>
      </c>
      <c r="J24" s="6">
        <f t="shared" ref="J24" si="125">SUM(G24:I24)</f>
        <v>0</v>
      </c>
      <c r="K24" s="12"/>
      <c r="L24" s="6">
        <f t="shared" ref="L24" si="126">B24+G24</f>
        <v>340692.33</v>
      </c>
      <c r="M24" s="6">
        <f t="shared" ref="M24" si="127">C24+H24</f>
        <v>-1089</v>
      </c>
      <c r="N24" s="6">
        <f t="shared" ref="N24" si="128">D24+I24</f>
        <v>-280276.47999999998</v>
      </c>
      <c r="O24" s="6">
        <f t="shared" ref="O24" si="129">E24+J24</f>
        <v>59326.850000000035</v>
      </c>
      <c r="P24" s="6"/>
      <c r="Q24" s="6">
        <f t="shared" si="97"/>
        <v>5932.69</v>
      </c>
      <c r="R24" s="6">
        <f t="shared" ref="R24" si="130">ROUND(Q24*0.15,2)</f>
        <v>889.9</v>
      </c>
      <c r="S24" s="6">
        <f t="shared" ref="S24" si="131">ROUND(Q24*0.85,2)</f>
        <v>5042.79</v>
      </c>
    </row>
    <row r="25" spans="1:19" ht="15" customHeight="1" x14ac:dyDescent="0.25">
      <c r="A25" s="19">
        <f t="shared" si="14"/>
        <v>45955</v>
      </c>
      <c r="B25" s="6">
        <v>361275.83</v>
      </c>
      <c r="C25" s="6">
        <v>-13634</v>
      </c>
      <c r="D25" s="6">
        <v>-385212.25</v>
      </c>
      <c r="E25" s="6">
        <f t="shared" ref="E25" si="132">SUM(B25:D25)</f>
        <v>-37570.419999999984</v>
      </c>
      <c r="F25" s="12"/>
      <c r="G25" s="6">
        <v>0</v>
      </c>
      <c r="H25" s="6">
        <v>0</v>
      </c>
      <c r="I25" s="6">
        <v>0</v>
      </c>
      <c r="J25" s="6">
        <f t="shared" ref="J25" si="133">SUM(G25:I25)</f>
        <v>0</v>
      </c>
      <c r="K25" s="12"/>
      <c r="L25" s="6">
        <f t="shared" ref="L25" si="134">B25+G25</f>
        <v>361275.83</v>
      </c>
      <c r="M25" s="6">
        <f t="shared" ref="M25" si="135">C25+H25</f>
        <v>-13634</v>
      </c>
      <c r="N25" s="6">
        <f t="shared" ref="N25" si="136">D25+I25</f>
        <v>-385212.25</v>
      </c>
      <c r="O25" s="6">
        <f t="shared" ref="O25" si="137">E25+J25</f>
        <v>-37570.419999999984</v>
      </c>
      <c r="P25" s="6"/>
      <c r="Q25" s="6">
        <f t="shared" si="97"/>
        <v>-3757.04</v>
      </c>
      <c r="R25" s="6">
        <f t="shared" ref="R25" si="138">ROUND(Q25*0.15,2)</f>
        <v>-563.55999999999995</v>
      </c>
      <c r="S25" s="6">
        <f t="shared" ref="S25" si="139">ROUND(Q25*0.85,2)</f>
        <v>-3193.48</v>
      </c>
    </row>
    <row r="26" spans="1:19" ht="15" customHeight="1" x14ac:dyDescent="0.25">
      <c r="A26" s="19">
        <f t="shared" si="14"/>
        <v>45962</v>
      </c>
      <c r="B26" s="6">
        <v>311103.15000000002</v>
      </c>
      <c r="C26" s="6">
        <v>-5142</v>
      </c>
      <c r="D26" s="6">
        <v>-276156.59999999998</v>
      </c>
      <c r="E26" s="6">
        <f t="shared" ref="E26" si="140">SUM(B26:D26)</f>
        <v>29804.550000000047</v>
      </c>
      <c r="F26" s="12"/>
      <c r="G26" s="6">
        <v>0</v>
      </c>
      <c r="H26" s="6">
        <v>0</v>
      </c>
      <c r="I26" s="6">
        <v>0</v>
      </c>
      <c r="J26" s="6">
        <f t="shared" ref="J26" si="141">SUM(G26:I26)</f>
        <v>0</v>
      </c>
      <c r="K26" s="12"/>
      <c r="L26" s="6">
        <f t="shared" ref="L26" si="142">B26+G26</f>
        <v>311103.15000000002</v>
      </c>
      <c r="M26" s="6">
        <f t="shared" ref="M26" si="143">C26+H26</f>
        <v>-5142</v>
      </c>
      <c r="N26" s="6">
        <f t="shared" ref="N26" si="144">D26+I26</f>
        <v>-276156.59999999998</v>
      </c>
      <c r="O26" s="6">
        <f t="shared" ref="O26" si="145">E26+J26</f>
        <v>29804.550000000047</v>
      </c>
      <c r="P26" s="6"/>
      <c r="Q26" s="6">
        <f>ROUND(O26*0.1,2)-0.01</f>
        <v>2980.45</v>
      </c>
      <c r="R26" s="16">
        <f t="shared" ref="R26" si="146">ROUND(Q26*0.15,2)</f>
        <v>447.07</v>
      </c>
      <c r="S26" s="16">
        <f>ROUND(Q26*0.85,2)</f>
        <v>2533.38</v>
      </c>
    </row>
    <row r="27" spans="1:19" ht="15" customHeight="1" x14ac:dyDescent="0.25">
      <c r="A27" s="19">
        <f t="shared" si="14"/>
        <v>45969</v>
      </c>
      <c r="B27" s="6">
        <v>220801.28</v>
      </c>
      <c r="C27" s="6">
        <v>-2268</v>
      </c>
      <c r="D27" s="6">
        <v>-175247.6</v>
      </c>
      <c r="E27" s="6">
        <f t="shared" ref="E27" si="147">SUM(B27:D27)</f>
        <v>43285.679999999993</v>
      </c>
      <c r="F27" s="12"/>
      <c r="G27" s="6">
        <v>0</v>
      </c>
      <c r="H27" s="6">
        <v>0</v>
      </c>
      <c r="I27" s="6">
        <v>0</v>
      </c>
      <c r="J27" s="6">
        <f t="shared" ref="J27" si="148">SUM(G27:I27)</f>
        <v>0</v>
      </c>
      <c r="K27" s="12"/>
      <c r="L27" s="6">
        <f t="shared" ref="L27" si="149">B27+G27</f>
        <v>220801.28</v>
      </c>
      <c r="M27" s="6">
        <f t="shared" ref="M27" si="150">C27+H27</f>
        <v>-2268</v>
      </c>
      <c r="N27" s="6">
        <f t="shared" ref="N27" si="151">D27+I27</f>
        <v>-175247.6</v>
      </c>
      <c r="O27" s="6">
        <f t="shared" ref="O27" si="152">E27+J27</f>
        <v>43285.679999999993</v>
      </c>
      <c r="P27" s="6"/>
      <c r="Q27" s="6">
        <f>ROUND(O27*0.1,2)</f>
        <v>4328.57</v>
      </c>
      <c r="R27" s="16">
        <f t="shared" ref="R27" si="153">ROUND(Q27*0.15,2)</f>
        <v>649.29</v>
      </c>
      <c r="S27" s="16">
        <f>ROUND(Q27*0.85,2)</f>
        <v>3679.28</v>
      </c>
    </row>
    <row r="28" spans="1:19" ht="15" customHeight="1" x14ac:dyDescent="0.25">
      <c r="A28" s="19">
        <f t="shared" si="14"/>
        <v>45976</v>
      </c>
      <c r="B28" s="6">
        <v>198183.51</v>
      </c>
      <c r="C28" s="6">
        <v>-3963</v>
      </c>
      <c r="D28" s="6">
        <v>-141796.12</v>
      </c>
      <c r="E28" s="6">
        <f t="shared" ref="E28" si="154">SUM(B28:D28)</f>
        <v>52424.390000000014</v>
      </c>
      <c r="F28" s="12"/>
      <c r="G28" s="6">
        <v>0</v>
      </c>
      <c r="H28" s="6">
        <v>0</v>
      </c>
      <c r="I28" s="6">
        <v>0</v>
      </c>
      <c r="J28" s="6">
        <f t="shared" ref="J28" si="155">SUM(G28:I28)</f>
        <v>0</v>
      </c>
      <c r="K28" s="12"/>
      <c r="L28" s="6">
        <f t="shared" ref="L28" si="156">B28+G28</f>
        <v>198183.51</v>
      </c>
      <c r="M28" s="6">
        <f t="shared" ref="M28" si="157">C28+H28</f>
        <v>-3963</v>
      </c>
      <c r="N28" s="6">
        <f t="shared" ref="N28" si="158">D28+I28</f>
        <v>-141796.12</v>
      </c>
      <c r="O28" s="6">
        <f t="shared" ref="O28" si="159">E28+J28</f>
        <v>52424.390000000014</v>
      </c>
      <c r="P28" s="6"/>
      <c r="Q28" s="6">
        <f>ROUND(O28*0.1,2)</f>
        <v>5242.4399999999996</v>
      </c>
      <c r="R28" s="16">
        <f t="shared" ref="R28" si="160">ROUND(Q28*0.15,2)</f>
        <v>786.37</v>
      </c>
      <c r="S28" s="16">
        <f>ROUND(Q28*0.85,2)</f>
        <v>4456.07</v>
      </c>
    </row>
    <row r="29" spans="1:19" ht="15" customHeight="1" x14ac:dyDescent="0.25">
      <c r="A29" s="19">
        <f t="shared" si="14"/>
        <v>45983</v>
      </c>
      <c r="B29" s="6">
        <v>188781.01</v>
      </c>
      <c r="C29" s="6">
        <v>-1359</v>
      </c>
      <c r="D29" s="6">
        <v>-186541.94</v>
      </c>
      <c r="E29" s="6">
        <f t="shared" ref="E29" si="161">SUM(B29:D29)</f>
        <v>880.07000000000698</v>
      </c>
      <c r="F29" s="12"/>
      <c r="G29" s="6">
        <v>0</v>
      </c>
      <c r="H29" s="6">
        <v>0</v>
      </c>
      <c r="I29" s="6">
        <v>0</v>
      </c>
      <c r="J29" s="6">
        <f t="shared" ref="J29" si="162">SUM(G29:I29)</f>
        <v>0</v>
      </c>
      <c r="K29" s="12"/>
      <c r="L29" s="6">
        <f t="shared" ref="L29" si="163">B29+G29</f>
        <v>188781.01</v>
      </c>
      <c r="M29" s="6">
        <f t="shared" ref="M29" si="164">C29+H29</f>
        <v>-1359</v>
      </c>
      <c r="N29" s="6">
        <f t="shared" ref="N29" si="165">D29+I29</f>
        <v>-186541.94</v>
      </c>
      <c r="O29" s="6">
        <f t="shared" ref="O29" si="166">E29+J29</f>
        <v>880.07000000000698</v>
      </c>
      <c r="P29" s="6"/>
      <c r="Q29" s="6">
        <f>ROUND(O29*0.1,2)</f>
        <v>88.01</v>
      </c>
      <c r="R29" s="16">
        <f t="shared" ref="R29" si="167">ROUND(Q29*0.15,2)</f>
        <v>13.2</v>
      </c>
      <c r="S29" s="16">
        <f>ROUND(Q29*0.85,2)</f>
        <v>74.81</v>
      </c>
    </row>
    <row r="30" spans="1:19" ht="15" customHeight="1" x14ac:dyDescent="0.25">
      <c r="A30" s="19">
        <f t="shared" si="14"/>
        <v>45990</v>
      </c>
      <c r="B30" s="6">
        <v>340909.64</v>
      </c>
      <c r="C30" s="6">
        <v>-6595</v>
      </c>
      <c r="D30" s="6">
        <v>-327770.2</v>
      </c>
      <c r="E30" s="6">
        <f t="shared" ref="E30" si="168">SUM(B30:D30)</f>
        <v>6544.4400000000023</v>
      </c>
      <c r="F30" s="12"/>
      <c r="G30" s="6">
        <v>0</v>
      </c>
      <c r="H30" s="6">
        <v>0</v>
      </c>
      <c r="I30" s="6">
        <v>0</v>
      </c>
      <c r="J30" s="6">
        <f t="shared" ref="J30" si="169">SUM(G30:I30)</f>
        <v>0</v>
      </c>
      <c r="K30" s="12"/>
      <c r="L30" s="6">
        <f t="shared" ref="L30" si="170">B30+G30</f>
        <v>340909.64</v>
      </c>
      <c r="M30" s="6">
        <f t="shared" ref="M30" si="171">C30+H30</f>
        <v>-6595</v>
      </c>
      <c r="N30" s="6">
        <f t="shared" ref="N30" si="172">D30+I30</f>
        <v>-327770.2</v>
      </c>
      <c r="O30" s="6">
        <f t="shared" ref="O30" si="173">E30+J30</f>
        <v>6544.4400000000023</v>
      </c>
      <c r="P30" s="6"/>
      <c r="Q30" s="6">
        <f>ROUND(O30*0.1,2)</f>
        <v>654.44000000000005</v>
      </c>
      <c r="R30" s="16">
        <f t="shared" ref="R30" si="174">ROUND(Q30*0.15,2)</f>
        <v>98.17</v>
      </c>
      <c r="S30" s="16">
        <f>ROUND(Q30*0.85,2)</f>
        <v>556.27</v>
      </c>
    </row>
    <row r="31" spans="1:19" ht="15" customHeight="1" x14ac:dyDescent="0.25">
      <c r="A31" s="19"/>
      <c r="B31" s="6"/>
      <c r="C31" s="6"/>
      <c r="D31" s="6"/>
      <c r="E31" s="6"/>
      <c r="F31" s="12"/>
      <c r="G31" s="6"/>
      <c r="H31" s="6"/>
      <c r="I31" s="6"/>
      <c r="J31" s="6"/>
      <c r="K31" s="12"/>
      <c r="L31" s="6"/>
      <c r="M31" s="6"/>
      <c r="N31" s="6"/>
      <c r="O31" s="6"/>
      <c r="P31" s="6"/>
      <c r="Q31" s="6"/>
      <c r="R31" s="6"/>
      <c r="S31" s="6"/>
    </row>
    <row r="32" spans="1:19" ht="15" customHeight="1" thickBot="1" x14ac:dyDescent="0.3">
      <c r="B32" s="7">
        <f>SUM(B9:B31)</f>
        <v>6123515.1399999997</v>
      </c>
      <c r="C32" s="7">
        <f t="shared" ref="C32:E32" si="175">SUM(C9:C31)</f>
        <v>-200845.91999999998</v>
      </c>
      <c r="D32" s="7">
        <f t="shared" si="175"/>
        <v>-5377885.6499999994</v>
      </c>
      <c r="E32" s="7">
        <f t="shared" si="175"/>
        <v>544783.56999999983</v>
      </c>
      <c r="F32" s="12"/>
      <c r="G32" s="7">
        <f>SUM(G9:G31)</f>
        <v>0</v>
      </c>
      <c r="H32" s="7">
        <f t="shared" ref="H32:J32" si="176">SUM(H9:H31)</f>
        <v>0</v>
      </c>
      <c r="I32" s="7">
        <f t="shared" si="176"/>
        <v>0</v>
      </c>
      <c r="J32" s="7">
        <f t="shared" si="176"/>
        <v>0</v>
      </c>
      <c r="K32" s="12"/>
      <c r="L32" s="7">
        <f>SUM(L9:L31)</f>
        <v>6123515.1399999997</v>
      </c>
      <c r="M32" s="7">
        <f t="shared" ref="M32:O32" si="177">SUM(M9:M31)</f>
        <v>-200845.91999999998</v>
      </c>
      <c r="N32" s="7">
        <f t="shared" si="177"/>
        <v>-5377885.6499999994</v>
      </c>
      <c r="O32" s="7">
        <f t="shared" si="177"/>
        <v>544783.56999999983</v>
      </c>
      <c r="P32" s="12"/>
      <c r="Q32" s="7">
        <f>SUM(Q9:Q31)</f>
        <v>54478.360000000008</v>
      </c>
      <c r="R32" s="7">
        <f t="shared" ref="R32:S32" si="178">SUM(R9:R31)</f>
        <v>8171.7599999999993</v>
      </c>
      <c r="S32" s="7">
        <f t="shared" si="178"/>
        <v>46306.599999999991</v>
      </c>
    </row>
    <row r="33" spans="1:1" ht="15" customHeight="1" thickTop="1" x14ac:dyDescent="0.25"/>
    <row r="34" spans="1:1" ht="15" customHeight="1" x14ac:dyDescent="0.25">
      <c r="A34" s="11" t="s">
        <v>23</v>
      </c>
    </row>
    <row r="35" spans="1:1" ht="15" customHeight="1" x14ac:dyDescent="0.25">
      <c r="A3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35"/>
  <sheetViews>
    <sheetView zoomScaleNormal="100" workbookViewId="0">
      <pane ySplit="6" topLeftCell="A7" activePane="bottomLeft" state="frozen"/>
      <selection activeCell="A4" sqref="A4:S4"/>
      <selection pane="bottomLeft" activeCell="A31" sqref="A3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30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>
        <f t="shared" si="13"/>
        <v>45899</v>
      </c>
      <c r="B17" s="6">
        <v>59285.000028000002</v>
      </c>
      <c r="C17" s="6">
        <v>-20</v>
      </c>
      <c r="D17" s="6">
        <v>-31700.200004000002</v>
      </c>
      <c r="E17" s="6">
        <f t="shared" ref="E17" si="62">SUM(B17:D17)</f>
        <v>27564.800024</v>
      </c>
      <c r="F17" s="12"/>
      <c r="G17" s="6">
        <v>28616.449999999997</v>
      </c>
      <c r="H17" s="6">
        <v>-1829.03</v>
      </c>
      <c r="I17" s="6">
        <v>-13242.260000000002</v>
      </c>
      <c r="J17" s="6">
        <f t="shared" ref="J17" si="63">SUM(G17:I17)</f>
        <v>13545.159999999996</v>
      </c>
      <c r="K17" s="12"/>
      <c r="L17" s="6">
        <f t="shared" ref="L17" si="64">B17+G17</f>
        <v>87901.450027999992</v>
      </c>
      <c r="M17" s="6">
        <f t="shared" ref="M17" si="65">C17+H17</f>
        <v>-1849.03</v>
      </c>
      <c r="N17" s="6">
        <f t="shared" ref="N17" si="66">D17+I17</f>
        <v>-44942.460004000008</v>
      </c>
      <c r="O17" s="6">
        <f t="shared" ref="O17" si="67">E17+J17</f>
        <v>41109.960024</v>
      </c>
      <c r="P17" s="6"/>
      <c r="Q17" s="6">
        <f>ROUND(O17*0.1,2)</f>
        <v>4111</v>
      </c>
      <c r="R17" s="6">
        <f t="shared" ref="R17" si="68">ROUND(Q17*0.15,2)</f>
        <v>616.65</v>
      </c>
      <c r="S17" s="6">
        <f t="shared" ref="S17" si="69">ROUND(Q17*0.85,2)</f>
        <v>3494.35</v>
      </c>
    </row>
    <row r="18" spans="1:19" ht="15" customHeight="1" x14ac:dyDescent="0.25">
      <c r="A18" s="19">
        <f t="shared" si="13"/>
        <v>45906</v>
      </c>
      <c r="B18" s="6">
        <v>69147.570019999985</v>
      </c>
      <c r="C18" s="6">
        <v>-315</v>
      </c>
      <c r="D18" s="6">
        <v>-29705.809991000002</v>
      </c>
      <c r="E18" s="6">
        <f t="shared" ref="E18" si="70">SUM(B18:D18)</f>
        <v>39126.760028999983</v>
      </c>
      <c r="F18" s="12"/>
      <c r="G18" s="6">
        <v>4944.78</v>
      </c>
      <c r="H18" s="6">
        <v>-35.94</v>
      </c>
      <c r="I18" s="6">
        <v>-1447.37</v>
      </c>
      <c r="J18" s="6">
        <f t="shared" ref="J18" si="71">SUM(G18:I18)</f>
        <v>3461.4700000000003</v>
      </c>
      <c r="K18" s="12"/>
      <c r="L18" s="6">
        <f t="shared" ref="L18" si="72">B18+G18</f>
        <v>74092.350019999983</v>
      </c>
      <c r="M18" s="6">
        <f t="shared" ref="M18" si="73">C18+H18</f>
        <v>-350.94</v>
      </c>
      <c r="N18" s="6">
        <f t="shared" ref="N18" si="74">D18+I18</f>
        <v>-31153.179991000001</v>
      </c>
      <c r="O18" s="6">
        <f t="shared" ref="O18" si="75">E18+J18</f>
        <v>42588.230028999984</v>
      </c>
      <c r="P18" s="6"/>
      <c r="Q18" s="6">
        <f>ROUND(O18*0.1,2)+0.01</f>
        <v>4258.83</v>
      </c>
      <c r="R18" s="6">
        <f t="shared" ref="R18" si="76">ROUND(Q18*0.15,2)</f>
        <v>638.82000000000005</v>
      </c>
      <c r="S18" s="6">
        <f t="shared" ref="S18" si="77">ROUND(Q18*0.85,2)</f>
        <v>3620.01</v>
      </c>
    </row>
    <row r="19" spans="1:19" ht="15" customHeight="1" x14ac:dyDescent="0.25">
      <c r="A19" s="19">
        <f t="shared" si="13"/>
        <v>45913</v>
      </c>
      <c r="B19" s="6">
        <v>86806.7</v>
      </c>
      <c r="C19" s="6">
        <v>-550</v>
      </c>
      <c r="D19" s="6">
        <v>-71733.440000000002</v>
      </c>
      <c r="E19" s="6">
        <f t="shared" ref="E19" si="78">SUM(B19:D19)</f>
        <v>14523.259999999995</v>
      </c>
      <c r="F19" s="12"/>
      <c r="G19" s="6">
        <v>1404443.6</v>
      </c>
      <c r="H19" s="6">
        <v>-4976.9799999999996</v>
      </c>
      <c r="I19" s="6">
        <v>-1085378.0299999998</v>
      </c>
      <c r="J19" s="6">
        <f t="shared" ref="J19" si="79">SUM(G19:I19)</f>
        <v>314088.59000000032</v>
      </c>
      <c r="K19" s="12"/>
      <c r="L19" s="6">
        <f t="shared" ref="L19" si="80">B19+G19</f>
        <v>1491250.3</v>
      </c>
      <c r="M19" s="6">
        <f t="shared" ref="M19" si="81">C19+H19</f>
        <v>-5526.98</v>
      </c>
      <c r="N19" s="6">
        <f t="shared" ref="N19" si="82">D19+I19</f>
        <v>-1157111.4699999997</v>
      </c>
      <c r="O19" s="6">
        <f t="shared" ref="O19" si="83">E19+J19</f>
        <v>328611.85000000033</v>
      </c>
      <c r="P19" s="6"/>
      <c r="Q19" s="6">
        <f>ROUND(O19*0.1,2)</f>
        <v>32861.19</v>
      </c>
      <c r="R19" s="6">
        <f t="shared" ref="R19" si="84">ROUND(Q19*0.15,2)</f>
        <v>4929.18</v>
      </c>
      <c r="S19" s="6">
        <f t="shared" ref="S19" si="85">ROUND(Q19*0.85,2)</f>
        <v>27932.01</v>
      </c>
    </row>
    <row r="20" spans="1:19" ht="15" customHeight="1" x14ac:dyDescent="0.25">
      <c r="A20" s="19">
        <f t="shared" si="13"/>
        <v>45920</v>
      </c>
      <c r="B20" s="6">
        <v>67795.930034999998</v>
      </c>
      <c r="C20" s="6">
        <v>-237</v>
      </c>
      <c r="D20" s="6">
        <v>-63613.239994000003</v>
      </c>
      <c r="E20" s="6">
        <f t="shared" ref="E20" si="86">SUM(B20:D20)</f>
        <v>3945.6900409999944</v>
      </c>
      <c r="F20" s="12"/>
      <c r="G20" s="6">
        <v>3765419.86</v>
      </c>
      <c r="H20" s="6">
        <v>-9631.8100000000013</v>
      </c>
      <c r="I20" s="6">
        <v>-3321005.0806749989</v>
      </c>
      <c r="J20" s="6">
        <f t="shared" ref="J20" si="87">SUM(G20:I20)</f>
        <v>434782.96932500089</v>
      </c>
      <c r="K20" s="12"/>
      <c r="L20" s="6">
        <f t="shared" ref="L20" si="88">B20+G20</f>
        <v>3833215.7900350001</v>
      </c>
      <c r="M20" s="6">
        <f t="shared" ref="M20" si="89">C20+H20</f>
        <v>-9868.8100000000013</v>
      </c>
      <c r="N20" s="6">
        <f t="shared" ref="N20" si="90">D20+I20</f>
        <v>-3384618.3206689991</v>
      </c>
      <c r="O20" s="6">
        <f t="shared" ref="O20" si="91">E20+J20</f>
        <v>438728.65936600091</v>
      </c>
      <c r="P20" s="6"/>
      <c r="Q20" s="6">
        <f>ROUND(O20*0.1,2)</f>
        <v>43872.87</v>
      </c>
      <c r="R20" s="6">
        <f t="shared" ref="R20" si="92">ROUND(Q20*0.15,2)</f>
        <v>6580.93</v>
      </c>
      <c r="S20" s="6">
        <f t="shared" ref="S20" si="93">ROUND(Q20*0.85,2)</f>
        <v>37291.94</v>
      </c>
    </row>
    <row r="21" spans="1:19" ht="15" customHeight="1" x14ac:dyDescent="0.25">
      <c r="A21" s="19">
        <f t="shared" si="13"/>
        <v>45927</v>
      </c>
      <c r="B21" s="6">
        <v>65051.39</v>
      </c>
      <c r="C21" s="6">
        <v>-566</v>
      </c>
      <c r="D21" s="6">
        <v>-54193.329999999994</v>
      </c>
      <c r="E21" s="6">
        <f t="shared" ref="E21" si="94">SUM(B21:D21)</f>
        <v>10292.060000000005</v>
      </c>
      <c r="F21" s="12"/>
      <c r="G21" s="6">
        <v>3877798.77</v>
      </c>
      <c r="H21" s="6">
        <v>-4159.7400000000007</v>
      </c>
      <c r="I21" s="6">
        <v>-2918303.32</v>
      </c>
      <c r="J21" s="6">
        <f t="shared" ref="J21" si="95">SUM(G21:I21)</f>
        <v>955335.71</v>
      </c>
      <c r="K21" s="12"/>
      <c r="L21" s="6">
        <f t="shared" ref="L21" si="96">B21+G21</f>
        <v>3942850.16</v>
      </c>
      <c r="M21" s="6">
        <f t="shared" ref="M21" si="97">C21+H21</f>
        <v>-4725.7400000000007</v>
      </c>
      <c r="N21" s="6">
        <f t="shared" ref="N21" si="98">D21+I21</f>
        <v>-2972496.65</v>
      </c>
      <c r="O21" s="6">
        <f t="shared" ref="O21" si="99">E21+J21</f>
        <v>965627.77</v>
      </c>
      <c r="P21" s="6"/>
      <c r="Q21" s="6">
        <f>ROUND(O21*0.1,2)</f>
        <v>96562.78</v>
      </c>
      <c r="R21" s="6">
        <f t="shared" ref="R21" si="100">ROUND(Q21*0.15,2)</f>
        <v>14484.42</v>
      </c>
      <c r="S21" s="6">
        <f t="shared" ref="S21" si="101">ROUND(Q21*0.85,2)</f>
        <v>82078.36</v>
      </c>
    </row>
    <row r="22" spans="1:19" ht="15" customHeight="1" x14ac:dyDescent="0.25">
      <c r="A22" s="19">
        <f t="shared" si="13"/>
        <v>45934</v>
      </c>
      <c r="B22" s="6">
        <v>76450.320098000011</v>
      </c>
      <c r="C22" s="6">
        <v>-2388</v>
      </c>
      <c r="D22" s="6">
        <v>-71985.830015000014</v>
      </c>
      <c r="E22" s="6">
        <f t="shared" ref="E22" si="102">SUM(B22:D22)</f>
        <v>2076.490082999997</v>
      </c>
      <c r="F22" s="12"/>
      <c r="G22" s="6">
        <v>4023400.3200000003</v>
      </c>
      <c r="H22" s="6">
        <v>-24521.89</v>
      </c>
      <c r="I22" s="6">
        <v>-4285632.5402560001</v>
      </c>
      <c r="J22" s="6">
        <f t="shared" ref="J22" si="103">SUM(G22:I22)</f>
        <v>-286754.11025599996</v>
      </c>
      <c r="K22" s="12"/>
      <c r="L22" s="6">
        <f t="shared" ref="L22" si="104">B22+G22</f>
        <v>4099850.6400980004</v>
      </c>
      <c r="M22" s="6">
        <f t="shared" ref="M22" si="105">C22+H22</f>
        <v>-26909.89</v>
      </c>
      <c r="N22" s="6">
        <f t="shared" ref="N22" si="106">D22+I22</f>
        <v>-4357618.3702710001</v>
      </c>
      <c r="O22" s="6">
        <f t="shared" ref="O22" si="107">E22+J22</f>
        <v>-284677.62017299997</v>
      </c>
      <c r="P22" s="6"/>
      <c r="Q22" s="6">
        <f>ROUND(O22*0.1,2)</f>
        <v>-28467.759999999998</v>
      </c>
      <c r="R22" s="6">
        <f t="shared" ref="R22" si="108">ROUND(Q22*0.15,2)</f>
        <v>-4270.16</v>
      </c>
      <c r="S22" s="6">
        <f t="shared" ref="S22" si="109">ROUND(Q22*0.85,2)</f>
        <v>-24197.599999999999</v>
      </c>
    </row>
    <row r="23" spans="1:19" ht="15" customHeight="1" x14ac:dyDescent="0.25">
      <c r="A23" s="19">
        <f t="shared" si="13"/>
        <v>45941</v>
      </c>
      <c r="B23" s="6">
        <v>102395.10000199999</v>
      </c>
      <c r="C23" s="6">
        <v>-5605</v>
      </c>
      <c r="D23" s="6">
        <v>-85104.01999700001</v>
      </c>
      <c r="E23" s="6">
        <f t="shared" ref="E23" si="110">SUM(B23:D23)</f>
        <v>11686.080004999982</v>
      </c>
      <c r="F23" s="12"/>
      <c r="G23" s="6">
        <v>4164213.2900000005</v>
      </c>
      <c r="H23" s="6">
        <v>-6670.64</v>
      </c>
      <c r="I23" s="6">
        <v>-3662072.0700619989</v>
      </c>
      <c r="J23" s="6">
        <f t="shared" ref="J23" si="111">SUM(G23:I23)</f>
        <v>495470.57993800147</v>
      </c>
      <c r="K23" s="12"/>
      <c r="L23" s="6">
        <f t="shared" ref="L23" si="112">B23+G23</f>
        <v>4266608.3900020001</v>
      </c>
      <c r="M23" s="6">
        <f t="shared" ref="M23" si="113">C23+H23</f>
        <v>-12275.64</v>
      </c>
      <c r="N23" s="6">
        <f t="shared" ref="N23" si="114">D23+I23</f>
        <v>-3747176.0900589991</v>
      </c>
      <c r="O23" s="6">
        <f t="shared" ref="O23" si="115">E23+J23</f>
        <v>507156.65994300146</v>
      </c>
      <c r="P23" s="6"/>
      <c r="Q23" s="6">
        <f>ROUND(O23*0.1,2)-0.01</f>
        <v>50715.659999999996</v>
      </c>
      <c r="R23" s="6">
        <f t="shared" ref="R23" si="116">ROUND(Q23*0.15,2)</f>
        <v>7607.35</v>
      </c>
      <c r="S23" s="6">
        <f t="shared" ref="S23" si="117">ROUND(Q23*0.85,2)</f>
        <v>43108.31</v>
      </c>
    </row>
    <row r="24" spans="1:19" ht="15" customHeight="1" x14ac:dyDescent="0.25">
      <c r="A24" s="19">
        <f t="shared" si="13"/>
        <v>45948</v>
      </c>
      <c r="B24" s="6">
        <v>78314.110029000003</v>
      </c>
      <c r="C24" s="6">
        <v>-368.000001</v>
      </c>
      <c r="D24" s="6">
        <v>-48672.080001000002</v>
      </c>
      <c r="E24" s="6">
        <f t="shared" ref="E24" si="118">SUM(B24:D24)</f>
        <v>29274.030027000008</v>
      </c>
      <c r="F24" s="12"/>
      <c r="G24" s="6">
        <v>3903608.3100000005</v>
      </c>
      <c r="H24" s="6">
        <v>-11302.57</v>
      </c>
      <c r="I24" s="6">
        <v>-3303389.7900680001</v>
      </c>
      <c r="J24" s="6">
        <f t="shared" ref="J24" si="119">SUM(G24:I24)</f>
        <v>588915.9499320006</v>
      </c>
      <c r="K24" s="12"/>
      <c r="L24" s="6">
        <f t="shared" ref="L24" si="120">B24+G24</f>
        <v>3981922.4200290004</v>
      </c>
      <c r="M24" s="6">
        <f t="shared" ref="M24" si="121">C24+H24</f>
        <v>-11670.570001</v>
      </c>
      <c r="N24" s="6">
        <f t="shared" ref="N24" si="122">D24+I24</f>
        <v>-3352061.8700689999</v>
      </c>
      <c r="O24" s="6">
        <f t="shared" ref="O24" si="123">E24+J24</f>
        <v>618189.9799590006</v>
      </c>
      <c r="P24" s="6"/>
      <c r="Q24" s="6">
        <f>ROUND(O24*0.1,2)</f>
        <v>61819</v>
      </c>
      <c r="R24" s="6">
        <f t="shared" ref="R24" si="124">ROUND(Q24*0.15,2)</f>
        <v>9272.85</v>
      </c>
      <c r="S24" s="6">
        <f t="shared" ref="S24" si="125">ROUND(Q24*0.85,2)</f>
        <v>52546.15</v>
      </c>
    </row>
    <row r="25" spans="1:19" ht="15" customHeight="1" x14ac:dyDescent="0.25">
      <c r="A25" s="19">
        <f t="shared" si="13"/>
        <v>45955</v>
      </c>
      <c r="B25" s="6">
        <v>96746.08</v>
      </c>
      <c r="C25" s="6">
        <v>-650</v>
      </c>
      <c r="D25" s="6">
        <v>-81347.62</v>
      </c>
      <c r="E25" s="6">
        <f t="shared" ref="E25" si="126">SUM(B25:D25)</f>
        <v>14748.460000000006</v>
      </c>
      <c r="F25" s="12"/>
      <c r="G25" s="6">
        <v>4296463.6100000003</v>
      </c>
      <c r="H25" s="6">
        <v>-15062.78</v>
      </c>
      <c r="I25" s="6">
        <v>-3883258.43</v>
      </c>
      <c r="J25" s="6">
        <f t="shared" ref="J25" si="127">SUM(G25:I25)</f>
        <v>398142.39999999991</v>
      </c>
      <c r="K25" s="12"/>
      <c r="L25" s="6">
        <f t="shared" ref="L25" si="128">B25+G25</f>
        <v>4393209.6900000004</v>
      </c>
      <c r="M25" s="6">
        <f t="shared" ref="M25" si="129">C25+H25</f>
        <v>-15712.78</v>
      </c>
      <c r="N25" s="6">
        <f t="shared" ref="N25" si="130">D25+I25</f>
        <v>-3964606.0500000003</v>
      </c>
      <c r="O25" s="6">
        <f t="shared" ref="O25" si="131">E25+J25</f>
        <v>412890.85999999993</v>
      </c>
      <c r="P25" s="6"/>
      <c r="Q25" s="6">
        <f>ROUND(O25*0.1,2)</f>
        <v>41289.089999999997</v>
      </c>
      <c r="R25" s="6">
        <f t="shared" ref="R25" si="132">ROUND(Q25*0.15,2)</f>
        <v>6193.36</v>
      </c>
      <c r="S25" s="6">
        <f t="shared" ref="S25" si="133">ROUND(Q25*0.85,2)</f>
        <v>35095.730000000003</v>
      </c>
    </row>
    <row r="26" spans="1:19" ht="15" customHeight="1" x14ac:dyDescent="0.25">
      <c r="A26" s="19">
        <f t="shared" si="13"/>
        <v>45962</v>
      </c>
      <c r="B26" s="6">
        <v>122548.74</v>
      </c>
      <c r="C26" s="6">
        <v>-1167</v>
      </c>
      <c r="D26" s="6">
        <v>-100570.9</v>
      </c>
      <c r="E26" s="6">
        <f t="shared" ref="E26" si="134">SUM(B26:D26)</f>
        <v>20810.840000000011</v>
      </c>
      <c r="F26" s="12"/>
      <c r="G26" s="6">
        <v>4296974.79</v>
      </c>
      <c r="H26" s="6">
        <v>-6010.39</v>
      </c>
      <c r="I26" s="6">
        <v>-3490354.75</v>
      </c>
      <c r="J26" s="6">
        <f t="shared" ref="J26" si="135">SUM(G26:I26)</f>
        <v>800609.65000000037</v>
      </c>
      <c r="K26" s="12"/>
      <c r="L26" s="6">
        <f t="shared" ref="L26" si="136">B26+G26</f>
        <v>4419523.53</v>
      </c>
      <c r="M26" s="6">
        <f t="shared" ref="M26" si="137">C26+H26</f>
        <v>-7177.39</v>
      </c>
      <c r="N26" s="6">
        <f t="shared" ref="N26" si="138">D26+I26</f>
        <v>-3590925.65</v>
      </c>
      <c r="O26" s="6">
        <f t="shared" ref="O26" si="139">E26+J26</f>
        <v>821420.49000000034</v>
      </c>
      <c r="P26" s="6"/>
      <c r="Q26" s="6">
        <f>ROUND(O26*0.1,2)</f>
        <v>82142.05</v>
      </c>
      <c r="R26" s="6">
        <f t="shared" ref="R26" si="140">ROUND(Q26*0.15,2)</f>
        <v>12321.31</v>
      </c>
      <c r="S26" s="6">
        <f t="shared" ref="S26" si="141">ROUND(Q26*0.85,2)</f>
        <v>69820.740000000005</v>
      </c>
    </row>
    <row r="27" spans="1:19" ht="15" customHeight="1" x14ac:dyDescent="0.25">
      <c r="A27" s="19">
        <f t="shared" si="13"/>
        <v>45969</v>
      </c>
      <c r="B27" s="6">
        <v>101201.39</v>
      </c>
      <c r="C27" s="6">
        <v>-5</v>
      </c>
      <c r="D27" s="6">
        <v>-97142.37</v>
      </c>
      <c r="E27" s="6">
        <f t="shared" ref="E27" si="142">SUM(B27:D27)</f>
        <v>4054.0200000000041</v>
      </c>
      <c r="F27" s="12"/>
      <c r="G27" s="6">
        <v>4004200.58</v>
      </c>
      <c r="H27" s="6">
        <v>-7450.54</v>
      </c>
      <c r="I27" s="6">
        <v>-3017019.18</v>
      </c>
      <c r="J27" s="6">
        <f t="shared" ref="J27" si="143">SUM(G27:I27)</f>
        <v>979730.85999999987</v>
      </c>
      <c r="K27" s="12"/>
      <c r="L27" s="6">
        <f t="shared" ref="L27" si="144">B27+G27</f>
        <v>4105401.97</v>
      </c>
      <c r="M27" s="6">
        <f t="shared" ref="M27" si="145">C27+H27</f>
        <v>-7455.54</v>
      </c>
      <c r="N27" s="6">
        <f t="shared" ref="N27" si="146">D27+I27</f>
        <v>-3114161.5500000003</v>
      </c>
      <c r="O27" s="6">
        <f t="shared" ref="O27" si="147">E27+J27</f>
        <v>983784.87999999989</v>
      </c>
      <c r="P27" s="6"/>
      <c r="Q27" s="6">
        <f>ROUND(O27*0.1,2)</f>
        <v>98378.49</v>
      </c>
      <c r="R27" s="6">
        <f t="shared" ref="R27" si="148">ROUND(Q27*0.15,2)</f>
        <v>14756.77</v>
      </c>
      <c r="S27" s="6">
        <f t="shared" ref="S27" si="149">ROUND(Q27*0.85,2)</f>
        <v>83621.72</v>
      </c>
    </row>
    <row r="28" spans="1:19" ht="15" customHeight="1" x14ac:dyDescent="0.25">
      <c r="A28" s="19">
        <f t="shared" si="13"/>
        <v>45976</v>
      </c>
      <c r="B28" s="6">
        <v>114708.58</v>
      </c>
      <c r="C28" s="6">
        <v>-1685</v>
      </c>
      <c r="D28" s="6">
        <v>-98473.78</v>
      </c>
      <c r="E28" s="6">
        <f t="shared" ref="E28" si="150">SUM(B28:D28)</f>
        <v>14549.800000000003</v>
      </c>
      <c r="F28" s="12"/>
      <c r="G28" s="6">
        <v>3817634.78</v>
      </c>
      <c r="H28" s="6">
        <v>-6803.59</v>
      </c>
      <c r="I28" s="6">
        <v>-3203958.22</v>
      </c>
      <c r="J28" s="6">
        <f t="shared" ref="J28" si="151">SUM(G28:I28)</f>
        <v>606872.96999999974</v>
      </c>
      <c r="K28" s="12"/>
      <c r="L28" s="6">
        <f t="shared" ref="L28" si="152">B28+G28</f>
        <v>3932343.36</v>
      </c>
      <c r="M28" s="6">
        <f t="shared" ref="M28" si="153">C28+H28</f>
        <v>-8488.59</v>
      </c>
      <c r="N28" s="6">
        <f t="shared" ref="N28" si="154">D28+I28</f>
        <v>-3302432</v>
      </c>
      <c r="O28" s="6">
        <f t="shared" ref="O28" si="155">E28+J28</f>
        <v>621422.76999999979</v>
      </c>
      <c r="P28" s="6"/>
      <c r="Q28" s="6">
        <f>ROUND(O28*0.1,2)</f>
        <v>62142.28</v>
      </c>
      <c r="R28" s="6">
        <f t="shared" ref="R28" si="156">ROUND(Q28*0.15,2)</f>
        <v>9321.34</v>
      </c>
      <c r="S28" s="6">
        <f t="shared" ref="S28" si="157">ROUND(Q28*0.85,2)</f>
        <v>52820.94</v>
      </c>
    </row>
    <row r="29" spans="1:19" ht="15" customHeight="1" x14ac:dyDescent="0.25">
      <c r="A29" s="19">
        <f t="shared" si="13"/>
        <v>45983</v>
      </c>
      <c r="B29" s="6">
        <v>113976.41</v>
      </c>
      <c r="C29" s="6">
        <v>-1015</v>
      </c>
      <c r="D29" s="6">
        <v>-90290.99</v>
      </c>
      <c r="E29" s="6">
        <f t="shared" ref="E29" si="158">SUM(B29:D29)</f>
        <v>22670.42</v>
      </c>
      <c r="F29" s="12"/>
      <c r="G29" s="6">
        <v>3659811.87</v>
      </c>
      <c r="H29" s="6">
        <v>-7190.7</v>
      </c>
      <c r="I29" s="6">
        <v>-2845903.56</v>
      </c>
      <c r="J29" s="6">
        <f t="shared" ref="J29" si="159">SUM(G29:I29)</f>
        <v>806717.60999999987</v>
      </c>
      <c r="K29" s="12"/>
      <c r="L29" s="6">
        <f t="shared" ref="L29" si="160">B29+G29</f>
        <v>3773788.2800000003</v>
      </c>
      <c r="M29" s="6">
        <f t="shared" ref="M29" si="161">C29+H29</f>
        <v>-8205.7000000000007</v>
      </c>
      <c r="N29" s="6">
        <f t="shared" ref="N29" si="162">D29+I29</f>
        <v>-2936194.5500000003</v>
      </c>
      <c r="O29" s="6">
        <f t="shared" ref="O29" si="163">E29+J29</f>
        <v>829388.02999999991</v>
      </c>
      <c r="P29" s="6"/>
      <c r="Q29" s="6">
        <f>ROUND(O29*0.1,2)+0.01</f>
        <v>82938.81</v>
      </c>
      <c r="R29" s="6">
        <f t="shared" ref="R29" si="164">ROUND(Q29*0.15,2)</f>
        <v>12440.82</v>
      </c>
      <c r="S29" s="6">
        <f t="shared" ref="S29" si="165">ROUND(Q29*0.85,2)</f>
        <v>70497.990000000005</v>
      </c>
    </row>
    <row r="30" spans="1:19" ht="15" customHeight="1" x14ac:dyDescent="0.25">
      <c r="A30" s="19">
        <f t="shared" si="13"/>
        <v>45990</v>
      </c>
      <c r="B30" s="6">
        <v>119118.63</v>
      </c>
      <c r="C30" s="6">
        <v>-441</v>
      </c>
      <c r="D30" s="6">
        <v>-100136.64</v>
      </c>
      <c r="E30" s="6">
        <f t="shared" ref="E30" si="166">SUM(B30:D30)</f>
        <v>18540.990000000005</v>
      </c>
      <c r="F30" s="12"/>
      <c r="G30" s="6">
        <v>5146787.59</v>
      </c>
      <c r="H30" s="6">
        <v>-6115.16</v>
      </c>
      <c r="I30" s="6">
        <v>-4418784.76</v>
      </c>
      <c r="J30" s="6">
        <f t="shared" ref="J30" si="167">SUM(G30:I30)</f>
        <v>721887.66999999993</v>
      </c>
      <c r="K30" s="12"/>
      <c r="L30" s="6">
        <f t="shared" ref="L30" si="168">B30+G30</f>
        <v>5265906.22</v>
      </c>
      <c r="M30" s="6">
        <f t="shared" ref="M30" si="169">C30+H30</f>
        <v>-6556.16</v>
      </c>
      <c r="N30" s="6">
        <f t="shared" ref="N30" si="170">D30+I30</f>
        <v>-4518921.3999999994</v>
      </c>
      <c r="O30" s="6">
        <f t="shared" ref="O30" si="171">E30+J30</f>
        <v>740428.65999999992</v>
      </c>
      <c r="P30" s="6"/>
      <c r="Q30" s="6">
        <f>ROUND(O30*0.1,2)</f>
        <v>74042.87</v>
      </c>
      <c r="R30" s="6">
        <f t="shared" ref="R30" si="172">ROUND(Q30*0.15,2)</f>
        <v>11106.43</v>
      </c>
      <c r="S30" s="6">
        <f t="shared" ref="S30" si="173">ROUND(Q30*0.85,2)</f>
        <v>62936.44</v>
      </c>
    </row>
    <row r="31" spans="1:19" x14ac:dyDescent="0.25">
      <c r="A31" s="19"/>
      <c r="B31" s="6"/>
      <c r="C31" s="6"/>
      <c r="D31" s="6"/>
      <c r="E31" s="6"/>
      <c r="F31" s="12"/>
      <c r="G31" s="6"/>
      <c r="H31" s="6"/>
      <c r="I31" s="6"/>
      <c r="J31" s="6"/>
      <c r="K31" s="12"/>
      <c r="L31" s="6"/>
      <c r="M31" s="6"/>
      <c r="N31" s="6"/>
      <c r="O31" s="6"/>
      <c r="P31" s="6"/>
      <c r="Q31" s="6"/>
      <c r="R31" s="6"/>
      <c r="S31" s="6"/>
    </row>
    <row r="32" spans="1:19" ht="15" customHeight="1" thickBot="1" x14ac:dyDescent="0.3">
      <c r="B32" s="7">
        <f>SUM(B9:B31)</f>
        <v>1522248.670227</v>
      </c>
      <c r="C32" s="7">
        <f t="shared" ref="C32:E32" si="174">SUM(C9:C31)</f>
        <v>-17798.000001</v>
      </c>
      <c r="D32" s="7">
        <f t="shared" si="174"/>
        <v>-1230686.520004</v>
      </c>
      <c r="E32" s="7">
        <f t="shared" si="174"/>
        <v>273764.15022200003</v>
      </c>
      <c r="F32" s="12"/>
      <c r="G32" s="7">
        <f>SUM(G9:G31)</f>
        <v>46528513.50999999</v>
      </c>
      <c r="H32" s="7">
        <f t="shared" ref="H32:J32" si="175">SUM(H9:H31)</f>
        <v>-118822.70999999998</v>
      </c>
      <c r="I32" s="7">
        <f t="shared" si="175"/>
        <v>-39562910.341060996</v>
      </c>
      <c r="J32" s="7">
        <f t="shared" si="175"/>
        <v>6846780.4589390028</v>
      </c>
      <c r="K32" s="12"/>
      <c r="L32" s="7">
        <f>SUM(L9:L31)</f>
        <v>48050762.180227004</v>
      </c>
      <c r="M32" s="7">
        <f t="shared" ref="M32:O32" si="176">SUM(M9:M31)</f>
        <v>-136620.710001</v>
      </c>
      <c r="N32" s="7">
        <f t="shared" si="176"/>
        <v>-40793596.861064993</v>
      </c>
      <c r="O32" s="7">
        <f t="shared" si="176"/>
        <v>7120544.6091610035</v>
      </c>
      <c r="P32" s="12"/>
      <c r="Q32" s="7">
        <f>SUM(Q9:Q31)</f>
        <v>712054.50999999989</v>
      </c>
      <c r="R32" s="7">
        <f t="shared" ref="R32:S32" si="177">SUM(R9:R31)</f>
        <v>106808.16999999998</v>
      </c>
      <c r="S32" s="7">
        <f t="shared" si="177"/>
        <v>605246.34000000008</v>
      </c>
    </row>
    <row r="33" spans="1:1" ht="15" customHeight="1" thickTop="1" x14ac:dyDescent="0.25"/>
    <row r="34" spans="1:1" ht="15" customHeight="1" x14ac:dyDescent="0.25">
      <c r="A34" s="11" t="s">
        <v>23</v>
      </c>
    </row>
    <row r="35" spans="1:1" ht="15" customHeight="1" x14ac:dyDescent="0.25">
      <c r="A3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5"/>
  <sheetViews>
    <sheetView zoomScaleNormal="100" workbookViewId="0">
      <pane ySplit="6" topLeftCell="A7" activePane="bottomLeft" state="frozen"/>
      <selection activeCell="A4" sqref="A4:S4"/>
      <selection pane="bottomLeft" activeCell="A31" sqref="A31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30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 t="shared" ref="S15:S20" si="52"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3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4">SUM(G16:I16)</f>
        <v>370473.66999999993</v>
      </c>
      <c r="K16" s="12"/>
      <c r="L16" s="6">
        <f t="shared" ref="L16" si="55">B16+G16</f>
        <v>2857583.6199999996</v>
      </c>
      <c r="M16" s="6">
        <f t="shared" ref="M16" si="56">C16+H16</f>
        <v>-13394.630000000001</v>
      </c>
      <c r="N16" s="6">
        <f t="shared" ref="N16" si="57">D16+I16</f>
        <v>-2406573.02</v>
      </c>
      <c r="O16" s="6">
        <f t="shared" ref="O16" si="58">E16+J16</f>
        <v>437615.96999999991</v>
      </c>
      <c r="P16" s="6"/>
      <c r="Q16" s="6">
        <f>ROUND(O16*0.1,2)</f>
        <v>43761.599999999999</v>
      </c>
      <c r="R16" s="6">
        <f t="shared" ref="R16" si="59">ROUND(Q16*0.15,2)</f>
        <v>6564.24</v>
      </c>
      <c r="S16" s="6">
        <f t="shared" si="52"/>
        <v>37197.360000000001</v>
      </c>
    </row>
    <row r="17" spans="1:19" ht="15" customHeight="1" x14ac:dyDescent="0.25">
      <c r="A17" s="19">
        <f t="shared" si="13"/>
        <v>45899</v>
      </c>
      <c r="B17" s="6">
        <v>390504.86</v>
      </c>
      <c r="C17" s="6">
        <v>0</v>
      </c>
      <c r="D17" s="6">
        <v>-178116.19</v>
      </c>
      <c r="E17" s="6">
        <f t="shared" ref="E17" si="60">SUM(B17:D17)</f>
        <v>212388.66999999998</v>
      </c>
      <c r="F17" s="12"/>
      <c r="G17" s="6">
        <v>3699506.3699999996</v>
      </c>
      <c r="H17" s="6">
        <v>-11712.87</v>
      </c>
      <c r="I17" s="6">
        <v>-2998597.73</v>
      </c>
      <c r="J17" s="6">
        <f t="shared" ref="J17" si="61">SUM(G17:I17)</f>
        <v>689195.76999999955</v>
      </c>
      <c r="K17" s="12"/>
      <c r="L17" s="6">
        <f t="shared" ref="L17" si="62">B17+G17</f>
        <v>4090011.2299999995</v>
      </c>
      <c r="M17" s="6">
        <f t="shared" ref="M17" si="63">C17+H17</f>
        <v>-11712.87</v>
      </c>
      <c r="N17" s="6">
        <f t="shared" ref="N17" si="64">D17+I17</f>
        <v>-3176713.92</v>
      </c>
      <c r="O17" s="6">
        <f t="shared" ref="O17" si="65">E17+J17</f>
        <v>901584.43999999948</v>
      </c>
      <c r="P17" s="6"/>
      <c r="Q17" s="6">
        <f>ROUND(O17*0.1,2)</f>
        <v>90158.44</v>
      </c>
      <c r="R17" s="6">
        <f t="shared" ref="R17" si="66">ROUND(Q17*0.15,2)</f>
        <v>13523.77</v>
      </c>
      <c r="S17" s="6">
        <f t="shared" si="52"/>
        <v>76634.67</v>
      </c>
    </row>
    <row r="18" spans="1:19" ht="15" customHeight="1" x14ac:dyDescent="0.25">
      <c r="A18" s="19">
        <f t="shared" si="13"/>
        <v>45906</v>
      </c>
      <c r="B18" s="6">
        <v>497464.32999999996</v>
      </c>
      <c r="C18" s="6">
        <v>-20</v>
      </c>
      <c r="D18" s="6">
        <v>-298923.07</v>
      </c>
      <c r="E18" s="6">
        <f t="shared" ref="E18" si="67">SUM(B18:D18)</f>
        <v>198521.25999999995</v>
      </c>
      <c r="F18" s="12"/>
      <c r="G18" s="6">
        <v>4618295.2300000004</v>
      </c>
      <c r="H18" s="6">
        <v>-9836.18</v>
      </c>
      <c r="I18" s="6">
        <v>-3575422.14</v>
      </c>
      <c r="J18" s="6">
        <f t="shared" ref="J18" si="68">SUM(G18:I18)</f>
        <v>1033036.9100000006</v>
      </c>
      <c r="K18" s="12"/>
      <c r="L18" s="6">
        <f t="shared" ref="L18" si="69">B18+G18</f>
        <v>5115759.5600000005</v>
      </c>
      <c r="M18" s="6">
        <f t="shared" ref="M18" si="70">C18+H18</f>
        <v>-9856.18</v>
      </c>
      <c r="N18" s="6">
        <f t="shared" ref="N18" si="71">D18+I18</f>
        <v>-3874345.21</v>
      </c>
      <c r="O18" s="6">
        <f t="shared" ref="O18" si="72">E18+J18</f>
        <v>1231558.1700000006</v>
      </c>
      <c r="P18" s="6"/>
      <c r="Q18" s="6">
        <f>ROUND(O18*0.1,2)+0.01</f>
        <v>123155.83</v>
      </c>
      <c r="R18" s="6">
        <f t="shared" ref="R18" si="73">ROUND(Q18*0.15,2)</f>
        <v>18473.37</v>
      </c>
      <c r="S18" s="6">
        <f t="shared" si="52"/>
        <v>104682.46</v>
      </c>
    </row>
    <row r="19" spans="1:19" ht="15" customHeight="1" x14ac:dyDescent="0.25">
      <c r="A19" s="19">
        <f t="shared" si="13"/>
        <v>45913</v>
      </c>
      <c r="B19" s="6">
        <v>511846.42999999993</v>
      </c>
      <c r="C19" s="6">
        <v>-420</v>
      </c>
      <c r="D19" s="6">
        <v>-488521.14000000007</v>
      </c>
      <c r="E19" s="6">
        <f t="shared" ref="E19" si="74">SUM(B19:D19)</f>
        <v>22905.289999999863</v>
      </c>
      <c r="F19" s="12"/>
      <c r="G19" s="6">
        <v>5046568.05</v>
      </c>
      <c r="H19" s="6">
        <v>-8961.44</v>
      </c>
      <c r="I19" s="6">
        <v>-5021145.7300000004</v>
      </c>
      <c r="J19" s="6">
        <f t="shared" ref="J19" si="75">SUM(G19:I19)</f>
        <v>16460.879999998957</v>
      </c>
      <c r="K19" s="12"/>
      <c r="L19" s="6">
        <f t="shared" ref="L19" si="76">B19+G19</f>
        <v>5558414.4799999995</v>
      </c>
      <c r="M19" s="6">
        <f t="shared" ref="M19" si="77">C19+H19</f>
        <v>-9381.44</v>
      </c>
      <c r="N19" s="6">
        <f t="shared" ref="N19" si="78">D19+I19</f>
        <v>-5509666.8700000001</v>
      </c>
      <c r="O19" s="6">
        <f t="shared" ref="O19" si="79">E19+J19</f>
        <v>39366.16999999882</v>
      </c>
      <c r="P19" s="6"/>
      <c r="Q19" s="6">
        <f>ROUND(O19*0.1,2)+0.01</f>
        <v>3936.63</v>
      </c>
      <c r="R19" s="6">
        <f t="shared" ref="R19" si="80">ROUND(Q19*0.15,2)</f>
        <v>590.49</v>
      </c>
      <c r="S19" s="6">
        <f t="shared" si="52"/>
        <v>3346.14</v>
      </c>
    </row>
    <row r="20" spans="1:19" ht="15" customHeight="1" x14ac:dyDescent="0.25">
      <c r="A20" s="19">
        <f t="shared" si="13"/>
        <v>45920</v>
      </c>
      <c r="B20" s="6">
        <v>495025.71</v>
      </c>
      <c r="C20" s="6">
        <v>-5010</v>
      </c>
      <c r="D20" s="6">
        <v>-570870.57999999996</v>
      </c>
      <c r="E20" s="6">
        <f t="shared" ref="E20" si="81">SUM(B20:D20)</f>
        <v>-80854.869999999937</v>
      </c>
      <c r="F20" s="12"/>
      <c r="G20" s="6">
        <v>4670785.62</v>
      </c>
      <c r="H20" s="6">
        <v>-9287.7000000000007</v>
      </c>
      <c r="I20" s="6">
        <v>-4331445.08</v>
      </c>
      <c r="J20" s="6">
        <f t="shared" ref="J20" si="82">SUM(G20:I20)</f>
        <v>330052.83999999985</v>
      </c>
      <c r="K20" s="12"/>
      <c r="L20" s="6">
        <f t="shared" ref="L20" si="83">B20+G20</f>
        <v>5165811.33</v>
      </c>
      <c r="M20" s="6">
        <f t="shared" ref="M20" si="84">C20+H20</f>
        <v>-14297.7</v>
      </c>
      <c r="N20" s="6">
        <f t="shared" ref="N20" si="85">D20+I20</f>
        <v>-4902315.66</v>
      </c>
      <c r="O20" s="6">
        <f t="shared" ref="O20" si="86">E20+J20</f>
        <v>249197.96999999991</v>
      </c>
      <c r="P20" s="6"/>
      <c r="Q20" s="6">
        <f>ROUND(O20*0.1,2)-0.02</f>
        <v>24919.78</v>
      </c>
      <c r="R20" s="6">
        <f t="shared" ref="R20" si="87">ROUND(Q20*0.15,2)</f>
        <v>3737.97</v>
      </c>
      <c r="S20" s="6">
        <f t="shared" si="52"/>
        <v>21181.81</v>
      </c>
    </row>
    <row r="21" spans="1:19" ht="15" customHeight="1" x14ac:dyDescent="0.25">
      <c r="A21" s="19">
        <f t="shared" si="13"/>
        <v>45927</v>
      </c>
      <c r="B21" s="6">
        <v>585026.72</v>
      </c>
      <c r="C21" s="6">
        <v>-100</v>
      </c>
      <c r="D21" s="6">
        <v>-472300.99</v>
      </c>
      <c r="E21" s="6">
        <f t="shared" ref="E21" si="88">SUM(B21:D21)</f>
        <v>112625.72999999998</v>
      </c>
      <c r="F21" s="12"/>
      <c r="G21" s="6">
        <v>5056590.05</v>
      </c>
      <c r="H21" s="6">
        <v>-7209.619999999999</v>
      </c>
      <c r="I21" s="6">
        <v>-3839970.73</v>
      </c>
      <c r="J21" s="6">
        <f t="shared" ref="J21" si="89">SUM(G21:I21)</f>
        <v>1209409.6999999997</v>
      </c>
      <c r="K21" s="12"/>
      <c r="L21" s="6">
        <f t="shared" ref="L21" si="90">B21+G21</f>
        <v>5641616.7699999996</v>
      </c>
      <c r="M21" s="6">
        <f t="shared" ref="M21" si="91">C21+H21</f>
        <v>-7309.619999999999</v>
      </c>
      <c r="N21" s="6">
        <f t="shared" ref="N21" si="92">D21+I21</f>
        <v>-4312271.72</v>
      </c>
      <c r="O21" s="6">
        <f t="shared" ref="O21" si="93">E21+J21</f>
        <v>1322035.4299999997</v>
      </c>
      <c r="P21" s="6"/>
      <c r="Q21" s="6">
        <f>ROUND(O21*0.1,2)</f>
        <v>132203.54</v>
      </c>
      <c r="R21" s="6">
        <f t="shared" ref="R21" si="94">ROUND(Q21*0.15,2)</f>
        <v>19830.53</v>
      </c>
      <c r="S21" s="6">
        <f t="shared" ref="S21" si="95">ROUND(Q21*0.85,2)</f>
        <v>112373.01</v>
      </c>
    </row>
    <row r="22" spans="1:19" ht="15" customHeight="1" x14ac:dyDescent="0.25">
      <c r="A22" s="19">
        <f t="shared" si="13"/>
        <v>45934</v>
      </c>
      <c r="B22" s="6">
        <v>433999.86</v>
      </c>
      <c r="C22" s="6">
        <v>0</v>
      </c>
      <c r="D22" s="6">
        <v>-383754.31000000006</v>
      </c>
      <c r="E22" s="6">
        <f t="shared" ref="E22" si="96">SUM(B22:D22)</f>
        <v>50245.54999999993</v>
      </c>
      <c r="F22" s="12"/>
      <c r="G22" s="6">
        <v>5306946.79</v>
      </c>
      <c r="H22" s="6">
        <v>-9737.75</v>
      </c>
      <c r="I22" s="6">
        <v>-5251232.4399999995</v>
      </c>
      <c r="J22" s="6">
        <f t="shared" ref="J22" si="97">SUM(G22:I22)</f>
        <v>45976.600000000559</v>
      </c>
      <c r="K22" s="12"/>
      <c r="L22" s="6">
        <f t="shared" ref="L22" si="98">B22+G22</f>
        <v>5740946.6500000004</v>
      </c>
      <c r="M22" s="6">
        <f t="shared" ref="M22" si="99">C22+H22</f>
        <v>-9737.75</v>
      </c>
      <c r="N22" s="6">
        <f t="shared" ref="N22" si="100">D22+I22</f>
        <v>-5634986.75</v>
      </c>
      <c r="O22" s="6">
        <f t="shared" ref="O22" si="101">E22+J22</f>
        <v>96222.150000000489</v>
      </c>
      <c r="P22" s="6"/>
      <c r="Q22" s="6">
        <f>ROUND(O22*0.1,2)</f>
        <v>9622.2199999999993</v>
      </c>
      <c r="R22" s="6">
        <f t="shared" ref="R22" si="102">ROUND(Q22*0.15,2)</f>
        <v>1443.33</v>
      </c>
      <c r="S22" s="6">
        <f t="shared" ref="S22" si="103">ROUND(Q22*0.85,2)</f>
        <v>8178.89</v>
      </c>
    </row>
    <row r="23" spans="1:19" ht="15" customHeight="1" x14ac:dyDescent="0.25">
      <c r="A23" s="19">
        <f t="shared" si="13"/>
        <v>45941</v>
      </c>
      <c r="B23" s="6">
        <v>438208.51</v>
      </c>
      <c r="C23" s="6">
        <v>-10</v>
      </c>
      <c r="D23" s="6">
        <v>-367355.52999999997</v>
      </c>
      <c r="E23" s="6">
        <f t="shared" ref="E23" si="104">SUM(B23:D23)</f>
        <v>70842.98000000004</v>
      </c>
      <c r="F23" s="12"/>
      <c r="G23" s="6">
        <v>5025718.59</v>
      </c>
      <c r="H23" s="6">
        <v>-8019.24</v>
      </c>
      <c r="I23" s="6">
        <v>-4283117.7899999991</v>
      </c>
      <c r="J23" s="6">
        <f t="shared" ref="J23" si="105">SUM(G23:I23)</f>
        <v>734581.56000000052</v>
      </c>
      <c r="K23" s="12"/>
      <c r="L23" s="6">
        <f t="shared" ref="L23" si="106">B23+G23</f>
        <v>5463927.0999999996</v>
      </c>
      <c r="M23" s="6">
        <f t="shared" ref="M23" si="107">C23+H23</f>
        <v>-8029.24</v>
      </c>
      <c r="N23" s="6">
        <f t="shared" ref="N23" si="108">D23+I23</f>
        <v>-4650473.3199999994</v>
      </c>
      <c r="O23" s="6">
        <f t="shared" ref="O23" si="109">E23+J23</f>
        <v>805424.5400000005</v>
      </c>
      <c r="P23" s="6"/>
      <c r="Q23" s="6">
        <f>ROUND(O23*0.1,2)+0.01</f>
        <v>80542.459999999992</v>
      </c>
      <c r="R23" s="6">
        <f t="shared" ref="R23" si="110">ROUND(Q23*0.15,2)</f>
        <v>12081.37</v>
      </c>
      <c r="S23" s="6">
        <f t="shared" ref="S23" si="111">ROUND(Q23*0.85,2)</f>
        <v>68461.09</v>
      </c>
    </row>
    <row r="24" spans="1:19" ht="15" customHeight="1" x14ac:dyDescent="0.25">
      <c r="A24" s="19">
        <f t="shared" si="13"/>
        <v>45948</v>
      </c>
      <c r="B24" s="6">
        <v>379484.44999999995</v>
      </c>
      <c r="C24" s="6">
        <v>-70</v>
      </c>
      <c r="D24" s="6">
        <v>-364562.24</v>
      </c>
      <c r="E24" s="6">
        <f t="shared" ref="E24" si="112">SUM(B24:D24)</f>
        <v>14852.209999999963</v>
      </c>
      <c r="F24" s="12"/>
      <c r="G24" s="6">
        <v>4982141.58</v>
      </c>
      <c r="H24" s="6">
        <v>-9411.0499999999993</v>
      </c>
      <c r="I24" s="6">
        <v>-4293149.79</v>
      </c>
      <c r="J24" s="6">
        <f t="shared" ref="J24" si="113">SUM(G24:I24)</f>
        <v>679580.74000000022</v>
      </c>
      <c r="K24" s="12"/>
      <c r="L24" s="6">
        <f t="shared" ref="L24" si="114">B24+G24</f>
        <v>5361626.03</v>
      </c>
      <c r="M24" s="6">
        <f t="shared" ref="M24" si="115">C24+H24</f>
        <v>-9481.0499999999993</v>
      </c>
      <c r="N24" s="6">
        <f t="shared" ref="N24" si="116">D24+I24</f>
        <v>-4657712.03</v>
      </c>
      <c r="O24" s="6">
        <f t="shared" ref="O24" si="117">E24+J24</f>
        <v>694432.95000000019</v>
      </c>
      <c r="P24" s="6"/>
      <c r="Q24" s="6">
        <f>ROUND(O24*0.1,2)</f>
        <v>69443.3</v>
      </c>
      <c r="R24" s="6">
        <f t="shared" ref="R24" si="118">ROUND(Q24*0.15,2)</f>
        <v>10416.5</v>
      </c>
      <c r="S24" s="6">
        <f>ROUND(Q24*0.85,2)-0.01</f>
        <v>59026.799999999996</v>
      </c>
    </row>
    <row r="25" spans="1:19" ht="15" customHeight="1" x14ac:dyDescent="0.25">
      <c r="A25" s="19">
        <f t="shared" si="13"/>
        <v>45955</v>
      </c>
      <c r="B25" s="6">
        <v>465137.82</v>
      </c>
      <c r="C25" s="6">
        <v>0</v>
      </c>
      <c r="D25" s="6">
        <v>-504230.59</v>
      </c>
      <c r="E25" s="6">
        <f t="shared" ref="E25" si="119">SUM(B25:D25)</f>
        <v>-39092.770000000019</v>
      </c>
      <c r="F25" s="12"/>
      <c r="G25" s="6">
        <v>5713967.1699999999</v>
      </c>
      <c r="H25" s="6">
        <v>-25761.67</v>
      </c>
      <c r="I25" s="6">
        <v>-5302505.29</v>
      </c>
      <c r="J25" s="6">
        <f t="shared" ref="J25" si="120">SUM(G25:I25)</f>
        <v>385700.20999999996</v>
      </c>
      <c r="K25" s="12"/>
      <c r="L25" s="6">
        <f t="shared" ref="L25" si="121">B25+G25</f>
        <v>6179104.9900000002</v>
      </c>
      <c r="M25" s="6">
        <f t="shared" ref="M25" si="122">C25+H25</f>
        <v>-25761.67</v>
      </c>
      <c r="N25" s="6">
        <f t="shared" ref="N25" si="123">D25+I25</f>
        <v>-5806735.8799999999</v>
      </c>
      <c r="O25" s="6">
        <f t="shared" ref="O25" si="124">E25+J25</f>
        <v>346607.43999999994</v>
      </c>
      <c r="P25" s="6"/>
      <c r="Q25" s="6">
        <f>ROUND(O25*0.1,2)</f>
        <v>34660.74</v>
      </c>
      <c r="R25" s="6">
        <f t="shared" ref="R25" si="125">ROUND(Q25*0.15,2)</f>
        <v>5199.1099999999997</v>
      </c>
      <c r="S25" s="6">
        <f t="shared" ref="S25:S30" si="126">ROUND(Q25*0.85,2)</f>
        <v>29461.63</v>
      </c>
    </row>
    <row r="26" spans="1:19" ht="15" customHeight="1" x14ac:dyDescent="0.25">
      <c r="A26" s="19">
        <f t="shared" si="13"/>
        <v>45962</v>
      </c>
      <c r="B26" s="6">
        <v>552255.37</v>
      </c>
      <c r="C26" s="6">
        <v>-770</v>
      </c>
      <c r="D26" s="6">
        <v>-478205.96</v>
      </c>
      <c r="E26" s="6">
        <f t="shared" ref="E26" si="127">SUM(B26:D26)</f>
        <v>73279.409999999974</v>
      </c>
      <c r="F26" s="12"/>
      <c r="G26" s="6">
        <v>5322476.1500000004</v>
      </c>
      <c r="H26" s="6">
        <v>-10101.620000000001</v>
      </c>
      <c r="I26" s="6">
        <v>-4546612.47</v>
      </c>
      <c r="J26" s="6">
        <f t="shared" ref="J26" si="128">SUM(G26:I26)</f>
        <v>765762.06000000052</v>
      </c>
      <c r="K26" s="12"/>
      <c r="L26" s="6">
        <f t="shared" ref="L26" si="129">B26+G26</f>
        <v>5874731.5200000005</v>
      </c>
      <c r="M26" s="6">
        <f t="shared" ref="M26" si="130">C26+H26</f>
        <v>-10871.62</v>
      </c>
      <c r="N26" s="6">
        <f t="shared" ref="N26" si="131">D26+I26</f>
        <v>-5024818.43</v>
      </c>
      <c r="O26" s="6">
        <f t="shared" ref="O26" si="132">E26+J26</f>
        <v>839041.47000000044</v>
      </c>
      <c r="P26" s="6"/>
      <c r="Q26" s="6">
        <f>ROUND(O26*0.1,2)-0.01</f>
        <v>83904.14</v>
      </c>
      <c r="R26" s="16">
        <f t="shared" ref="R26" si="133">ROUND(Q26*0.15,2)</f>
        <v>12585.62</v>
      </c>
      <c r="S26" s="16">
        <f t="shared" si="126"/>
        <v>71318.52</v>
      </c>
    </row>
    <row r="27" spans="1:19" ht="15" customHeight="1" x14ac:dyDescent="0.25">
      <c r="A27" s="19">
        <f t="shared" si="13"/>
        <v>45969</v>
      </c>
      <c r="B27" s="6">
        <v>505119.53</v>
      </c>
      <c r="C27" s="6">
        <v>-320</v>
      </c>
      <c r="D27" s="6">
        <v>-393903.66</v>
      </c>
      <c r="E27" s="6">
        <f t="shared" ref="E27" si="134">SUM(B27:D27)</f>
        <v>110895.87000000005</v>
      </c>
      <c r="F27" s="12"/>
      <c r="G27" s="6">
        <v>4930716.6500000004</v>
      </c>
      <c r="H27" s="6">
        <v>-5347.86</v>
      </c>
      <c r="I27" s="6">
        <v>-4036625.05</v>
      </c>
      <c r="J27" s="6">
        <f t="shared" ref="J27" si="135">SUM(G27:I27)</f>
        <v>888743.74000000022</v>
      </c>
      <c r="K27" s="12"/>
      <c r="L27" s="6">
        <f t="shared" ref="L27" si="136">B27+G27</f>
        <v>5435836.1800000006</v>
      </c>
      <c r="M27" s="6">
        <f t="shared" ref="M27" si="137">C27+H27</f>
        <v>-5667.86</v>
      </c>
      <c r="N27" s="6">
        <f t="shared" ref="N27" si="138">D27+I27</f>
        <v>-4430528.71</v>
      </c>
      <c r="O27" s="6">
        <f t="shared" ref="O27" si="139">E27+J27</f>
        <v>999639.61000000034</v>
      </c>
      <c r="P27" s="6"/>
      <c r="Q27" s="6">
        <f>ROUND(O27*0.1,2)+0.01</f>
        <v>99963.97</v>
      </c>
      <c r="R27" s="16">
        <f>ROUND(Q27*0.15,2)</f>
        <v>14994.6</v>
      </c>
      <c r="S27" s="16">
        <f t="shared" si="126"/>
        <v>84969.37</v>
      </c>
    </row>
    <row r="28" spans="1:19" ht="15" customHeight="1" x14ac:dyDescent="0.25">
      <c r="A28" s="19">
        <f t="shared" si="13"/>
        <v>45976</v>
      </c>
      <c r="B28" s="6">
        <v>477918.59</v>
      </c>
      <c r="C28" s="6">
        <v>0</v>
      </c>
      <c r="D28" s="6">
        <v>-364643.37</v>
      </c>
      <c r="E28" s="6">
        <f t="shared" ref="E28" si="140">SUM(B28:D28)</f>
        <v>113275.22000000003</v>
      </c>
      <c r="F28" s="12"/>
      <c r="G28" s="6">
        <v>4803099.96</v>
      </c>
      <c r="H28" s="6">
        <v>-4788.05</v>
      </c>
      <c r="I28" s="6">
        <v>-4151633.99</v>
      </c>
      <c r="J28" s="6">
        <f t="shared" ref="J28" si="141">SUM(G28:I28)</f>
        <v>646677.91999999993</v>
      </c>
      <c r="K28" s="12"/>
      <c r="L28" s="6">
        <f t="shared" ref="L28" si="142">B28+G28</f>
        <v>5281018.55</v>
      </c>
      <c r="M28" s="6">
        <f t="shared" ref="M28" si="143">C28+H28</f>
        <v>-4788.05</v>
      </c>
      <c r="N28" s="6">
        <f t="shared" ref="N28" si="144">D28+I28</f>
        <v>-4516277.3600000003</v>
      </c>
      <c r="O28" s="6">
        <f t="shared" ref="O28" si="145">E28+J28</f>
        <v>759953.1399999999</v>
      </c>
      <c r="P28" s="6"/>
      <c r="Q28" s="6">
        <f>ROUND(O28*0.1,2)</f>
        <v>75995.31</v>
      </c>
      <c r="R28" s="16">
        <f>ROUND(Q28*0.15,2)</f>
        <v>11399.3</v>
      </c>
      <c r="S28" s="16">
        <f t="shared" si="126"/>
        <v>64596.01</v>
      </c>
    </row>
    <row r="29" spans="1:19" ht="15" customHeight="1" x14ac:dyDescent="0.25">
      <c r="A29" s="19">
        <f t="shared" si="13"/>
        <v>45983</v>
      </c>
      <c r="B29" s="6">
        <v>435256.7</v>
      </c>
      <c r="C29" s="6">
        <v>-5</v>
      </c>
      <c r="D29" s="6">
        <v>-390881.77</v>
      </c>
      <c r="E29" s="6">
        <f t="shared" ref="E29" si="146">SUM(B29:D29)</f>
        <v>44369.929999999993</v>
      </c>
      <c r="F29" s="12"/>
      <c r="G29" s="6">
        <v>4795301.32</v>
      </c>
      <c r="H29" s="6">
        <v>-7344.23</v>
      </c>
      <c r="I29" s="6">
        <v>-4101081.4</v>
      </c>
      <c r="J29" s="6">
        <f t="shared" ref="J29" si="147">SUM(G29:I29)</f>
        <v>686875.69</v>
      </c>
      <c r="K29" s="12"/>
      <c r="L29" s="6">
        <f t="shared" ref="L29" si="148">B29+G29</f>
        <v>5230558.0200000005</v>
      </c>
      <c r="M29" s="6">
        <f t="shared" ref="M29" si="149">C29+H29</f>
        <v>-7349.23</v>
      </c>
      <c r="N29" s="6">
        <f t="shared" ref="N29" si="150">D29+I29</f>
        <v>-4491963.17</v>
      </c>
      <c r="O29" s="6">
        <f t="shared" ref="O29" si="151">E29+J29</f>
        <v>731245.61999999988</v>
      </c>
      <c r="P29" s="6"/>
      <c r="Q29" s="6">
        <f>ROUND(O29*0.1,2)</f>
        <v>73124.56</v>
      </c>
      <c r="R29" s="16">
        <f>ROUND(Q29*0.15,2)</f>
        <v>10968.68</v>
      </c>
      <c r="S29" s="16">
        <f t="shared" si="126"/>
        <v>62155.88</v>
      </c>
    </row>
    <row r="30" spans="1:19" ht="15" customHeight="1" x14ac:dyDescent="0.25">
      <c r="A30" s="19">
        <f t="shared" si="13"/>
        <v>45990</v>
      </c>
      <c r="B30" s="6">
        <v>476294.02</v>
      </c>
      <c r="C30" s="6">
        <v>-175</v>
      </c>
      <c r="D30" s="6">
        <v>-482855.35</v>
      </c>
      <c r="E30" s="6">
        <f t="shared" ref="E30" si="152">SUM(B30:D30)</f>
        <v>-6736.3299999999581</v>
      </c>
      <c r="F30" s="12"/>
      <c r="G30" s="6">
        <v>6088862.2800000003</v>
      </c>
      <c r="H30" s="6">
        <v>-5678.85</v>
      </c>
      <c r="I30" s="6">
        <v>-5480988.4199999999</v>
      </c>
      <c r="J30" s="6">
        <f t="shared" ref="J30" si="153">SUM(G30:I30)</f>
        <v>602195.01000000071</v>
      </c>
      <c r="K30" s="12"/>
      <c r="L30" s="6">
        <f t="shared" ref="L30" si="154">B30+G30</f>
        <v>6565156.3000000007</v>
      </c>
      <c r="M30" s="6">
        <f t="shared" ref="M30" si="155">C30+H30</f>
        <v>-5853.85</v>
      </c>
      <c r="N30" s="6">
        <f t="shared" ref="N30" si="156">D30+I30</f>
        <v>-5963843.7699999996</v>
      </c>
      <c r="O30" s="6">
        <f t="shared" ref="O30" si="157">E30+J30</f>
        <v>595458.68000000075</v>
      </c>
      <c r="P30" s="6"/>
      <c r="Q30" s="6">
        <f>ROUND(O30*0.1,2)</f>
        <v>59545.87</v>
      </c>
      <c r="R30" s="16">
        <f>ROUND(Q30*0.15,2)</f>
        <v>8931.8799999999992</v>
      </c>
      <c r="S30" s="16">
        <f t="shared" si="126"/>
        <v>50613.99</v>
      </c>
    </row>
    <row r="31" spans="1:19" ht="15" customHeight="1" x14ac:dyDescent="0.25">
      <c r="A31" s="19"/>
      <c r="B31" s="6"/>
      <c r="C31" s="6"/>
      <c r="D31" s="6"/>
      <c r="E31" s="6"/>
      <c r="F31" s="12"/>
      <c r="G31" s="6"/>
      <c r="H31" s="6"/>
      <c r="I31" s="6"/>
      <c r="J31" s="6"/>
      <c r="K31" s="12"/>
      <c r="L31" s="6"/>
      <c r="M31" s="6"/>
      <c r="N31" s="6"/>
      <c r="O31" s="6"/>
      <c r="P31" s="6"/>
      <c r="Q31" s="6"/>
      <c r="R31" s="6"/>
      <c r="S31" s="6"/>
    </row>
    <row r="32" spans="1:19" ht="15" customHeight="1" thickBot="1" x14ac:dyDescent="0.3">
      <c r="B32" s="7">
        <f>SUM(B9:B31)</f>
        <v>8105095.2029999997</v>
      </c>
      <c r="C32" s="7">
        <f t="shared" ref="C32:E32" si="158">SUM(C9:C31)</f>
        <v>-6915</v>
      </c>
      <c r="D32" s="7">
        <f t="shared" si="158"/>
        <v>-6995569.9299999997</v>
      </c>
      <c r="E32" s="7">
        <f t="shared" si="158"/>
        <v>1102610.273</v>
      </c>
      <c r="F32" s="12"/>
      <c r="G32" s="7">
        <f>SUM(G9:G31)</f>
        <v>87781091.930000007</v>
      </c>
      <c r="H32" s="7">
        <f t="shared" ref="H32:J32" si="159">SUM(H9:H31)</f>
        <v>-209905.69999999995</v>
      </c>
      <c r="I32" s="7">
        <f t="shared" si="159"/>
        <v>-76208394.030000001</v>
      </c>
      <c r="J32" s="7">
        <f t="shared" si="159"/>
        <v>11362792.199999999</v>
      </c>
      <c r="K32" s="12"/>
      <c r="L32" s="7">
        <f>SUM(L9:L31)</f>
        <v>95886187.132999986</v>
      </c>
      <c r="M32" s="7">
        <f t="shared" ref="M32:O32" si="160">SUM(M9:M31)</f>
        <v>-216820.69999999995</v>
      </c>
      <c r="N32" s="7">
        <f t="shared" si="160"/>
        <v>-83203963.959999993</v>
      </c>
      <c r="O32" s="7">
        <f t="shared" si="160"/>
        <v>12465402.473000001</v>
      </c>
      <c r="P32" s="12"/>
      <c r="Q32" s="7">
        <f>SUM(Q9:Q31)</f>
        <v>1246540.2800000003</v>
      </c>
      <c r="R32" s="7">
        <f t="shared" ref="R32:S32" si="161">SUM(R9:R31)</f>
        <v>186981.05</v>
      </c>
      <c r="S32" s="7">
        <f t="shared" si="161"/>
        <v>1059559.2300000002</v>
      </c>
    </row>
    <row r="33" spans="1:1" ht="15" customHeight="1" thickTop="1" x14ac:dyDescent="0.25"/>
    <row r="34" spans="1:1" ht="15" customHeight="1" x14ac:dyDescent="0.25">
      <c r="A34" s="11" t="s">
        <v>23</v>
      </c>
    </row>
    <row r="35" spans="1:1" ht="15" customHeight="1" x14ac:dyDescent="0.25">
      <c r="A3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5"/>
  <sheetViews>
    <sheetView zoomScaleNormal="100" workbookViewId="0">
      <pane ySplit="6" topLeftCell="A7" activePane="bottomLeft" state="frozen"/>
      <selection activeCell="A4" sqref="A4:S4"/>
      <selection pane="bottomLeft" activeCell="A31" sqref="A31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30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5" customHeight="1" x14ac:dyDescent="0.25">
      <c r="A17" s="19">
        <f t="shared" si="14"/>
        <v>45899</v>
      </c>
      <c r="B17" s="6">
        <v>11145.5</v>
      </c>
      <c r="C17" s="6">
        <v>-50</v>
      </c>
      <c r="D17" s="6">
        <v>-6696.75</v>
      </c>
      <c r="E17" s="6">
        <f t="shared" ref="E17" si="65">SUM(B17:D17)</f>
        <v>4398.75</v>
      </c>
      <c r="F17" s="12"/>
      <c r="G17" s="6">
        <v>3061706.6000000006</v>
      </c>
      <c r="H17" s="6">
        <v>-363.7</v>
      </c>
      <c r="I17" s="6">
        <v>-2290036.5300000003</v>
      </c>
      <c r="J17" s="6">
        <f t="shared" ref="J17" si="66">SUM(G17:I17)</f>
        <v>771306.37000000011</v>
      </c>
      <c r="K17" s="12"/>
      <c r="L17" s="6">
        <f t="shared" ref="L17" si="67">B17+G17</f>
        <v>3072852.1000000006</v>
      </c>
      <c r="M17" s="6">
        <f t="shared" ref="M17" si="68">C17+H17</f>
        <v>-413.7</v>
      </c>
      <c r="N17" s="6">
        <f t="shared" ref="N17" si="69">D17+I17</f>
        <v>-2296733.2800000003</v>
      </c>
      <c r="O17" s="6">
        <f t="shared" ref="O17" si="70">E17+J17</f>
        <v>775705.12000000011</v>
      </c>
      <c r="P17" s="6"/>
      <c r="Q17" s="6">
        <f>ROUND(O17*0.1,2)+0.01</f>
        <v>77570.51999999999</v>
      </c>
      <c r="R17" s="6">
        <f t="shared" ref="R17" si="71">ROUND(Q17*0.15,2)</f>
        <v>11635.58</v>
      </c>
      <c r="S17" s="6">
        <f t="shared" ref="S17" si="72">ROUND(Q17*0.85,2)</f>
        <v>65934.94</v>
      </c>
    </row>
    <row r="18" spans="1:19" ht="15" customHeight="1" x14ac:dyDescent="0.25">
      <c r="A18" s="19">
        <f t="shared" si="14"/>
        <v>45906</v>
      </c>
      <c r="B18" s="6">
        <v>22116.5</v>
      </c>
      <c r="C18" s="6">
        <v>0</v>
      </c>
      <c r="D18" s="6">
        <v>-23737.5</v>
      </c>
      <c r="E18" s="6">
        <f t="shared" ref="E18" si="73">SUM(B18:D18)</f>
        <v>-1621</v>
      </c>
      <c r="F18" s="12"/>
      <c r="G18" s="6">
        <v>3792821.7</v>
      </c>
      <c r="H18" s="6">
        <v>-322.48</v>
      </c>
      <c r="I18" s="6">
        <v>-2649381.91</v>
      </c>
      <c r="J18" s="6">
        <f t="shared" ref="J18" si="74">SUM(G18:I18)</f>
        <v>1143117.31</v>
      </c>
      <c r="K18" s="12"/>
      <c r="L18" s="6">
        <f t="shared" ref="L18" si="75">B18+G18</f>
        <v>3814938.2</v>
      </c>
      <c r="M18" s="6">
        <f t="shared" ref="M18" si="76">C18+H18</f>
        <v>-322.48</v>
      </c>
      <c r="N18" s="6">
        <f t="shared" ref="N18" si="77">D18+I18</f>
        <v>-2673119.41</v>
      </c>
      <c r="O18" s="6">
        <f t="shared" ref="O18" si="78">E18+J18</f>
        <v>1141496.31</v>
      </c>
      <c r="P18" s="6"/>
      <c r="Q18" s="6">
        <f>ROUND(O18*0.1,2)</f>
        <v>114149.63</v>
      </c>
      <c r="R18" s="6">
        <f t="shared" ref="R18" si="79">ROUND(Q18*0.15,2)</f>
        <v>17122.439999999999</v>
      </c>
      <c r="S18" s="6">
        <f t="shared" ref="S18" si="80">ROUND(Q18*0.85,2)</f>
        <v>97027.19</v>
      </c>
    </row>
    <row r="19" spans="1:19" ht="15" customHeight="1" x14ac:dyDescent="0.25">
      <c r="A19" s="19">
        <f t="shared" si="14"/>
        <v>45913</v>
      </c>
      <c r="B19" s="6">
        <v>22339.25</v>
      </c>
      <c r="C19" s="6">
        <v>0</v>
      </c>
      <c r="D19" s="6">
        <v>-15405.75</v>
      </c>
      <c r="E19" s="6">
        <f t="shared" ref="E19" si="81">SUM(B19:D19)</f>
        <v>6933.5</v>
      </c>
      <c r="F19" s="12"/>
      <c r="G19" s="6">
        <v>3627780.7801799998</v>
      </c>
      <c r="H19" s="6">
        <v>-645.6</v>
      </c>
      <c r="I19" s="6">
        <v>-3655504.2597889998</v>
      </c>
      <c r="J19" s="6">
        <f t="shared" ref="J19" si="82">SUM(G19:I19)</f>
        <v>-28369.079609000124</v>
      </c>
      <c r="K19" s="12"/>
      <c r="L19" s="6">
        <f t="shared" ref="L19" si="83">B19+G19</f>
        <v>3650120.0301799998</v>
      </c>
      <c r="M19" s="6">
        <f t="shared" ref="M19" si="84">C19+H19</f>
        <v>-645.6</v>
      </c>
      <c r="N19" s="6">
        <f t="shared" ref="N19" si="85">D19+I19</f>
        <v>-3670910.0097889998</v>
      </c>
      <c r="O19" s="6">
        <f t="shared" ref="O19" si="86">E19+J19</f>
        <v>-21435.579609000124</v>
      </c>
      <c r="P19" s="6"/>
      <c r="Q19" s="6">
        <f>ROUND(O19*0.1,2)</f>
        <v>-2143.56</v>
      </c>
      <c r="R19" s="6">
        <f t="shared" ref="R19" si="87">ROUND(Q19*0.15,2)</f>
        <v>-321.52999999999997</v>
      </c>
      <c r="S19" s="6">
        <f t="shared" ref="S19" si="88">ROUND(Q19*0.85,2)</f>
        <v>-1822.03</v>
      </c>
    </row>
    <row r="20" spans="1:19" ht="15" customHeight="1" x14ac:dyDescent="0.25">
      <c r="A20" s="19">
        <f t="shared" si="14"/>
        <v>45920</v>
      </c>
      <c r="B20" s="6">
        <v>28276</v>
      </c>
      <c r="C20" s="6">
        <v>0</v>
      </c>
      <c r="D20" s="6">
        <v>-24243</v>
      </c>
      <c r="E20" s="6">
        <f t="shared" ref="E20" si="89">SUM(B20:D20)</f>
        <v>4033</v>
      </c>
      <c r="F20" s="12"/>
      <c r="G20" s="6">
        <v>1376191.62</v>
      </c>
      <c r="H20" s="6">
        <v>-308.82</v>
      </c>
      <c r="I20" s="6">
        <v>-1454376.7993250003</v>
      </c>
      <c r="J20" s="6">
        <f t="shared" ref="J20" si="90">SUM(G20:I20)</f>
        <v>-78493.999325000215</v>
      </c>
      <c r="K20" s="12"/>
      <c r="L20" s="6">
        <f t="shared" ref="L20" si="91">B20+G20</f>
        <v>1404467.62</v>
      </c>
      <c r="M20" s="6">
        <f t="shared" ref="M20" si="92">C20+H20</f>
        <v>-308.82</v>
      </c>
      <c r="N20" s="6">
        <f t="shared" ref="N20" si="93">D20+I20</f>
        <v>-1478619.7993250003</v>
      </c>
      <c r="O20" s="6">
        <f t="shared" ref="O20" si="94">E20+J20</f>
        <v>-74460.999325000215</v>
      </c>
      <c r="P20" s="6"/>
      <c r="Q20" s="6">
        <f>ROUND(O20*0.1,2)</f>
        <v>-7446.1</v>
      </c>
      <c r="R20" s="6">
        <f t="shared" ref="R20" si="95">ROUND(Q20*0.15,2)</f>
        <v>-1116.92</v>
      </c>
      <c r="S20" s="6">
        <f>ROUND(Q20*0.85,2)+0.01</f>
        <v>-6329.1799999999994</v>
      </c>
    </row>
    <row r="21" spans="1:19" ht="15" customHeight="1" x14ac:dyDescent="0.25">
      <c r="A21" s="19">
        <f t="shared" si="14"/>
        <v>45927</v>
      </c>
      <c r="B21" s="6">
        <v>42372.25</v>
      </c>
      <c r="C21" s="6">
        <v>0</v>
      </c>
      <c r="D21" s="6">
        <v>-44194.75</v>
      </c>
      <c r="E21" s="6">
        <f t="shared" ref="E21" si="96">SUM(B21:D21)</f>
        <v>-1822.5</v>
      </c>
      <c r="F21" s="12"/>
      <c r="G21" s="6">
        <v>1473636.5799999998</v>
      </c>
      <c r="H21" s="6">
        <v>-290.26</v>
      </c>
      <c r="I21" s="6">
        <v>-1237741.1197839999</v>
      </c>
      <c r="J21" s="6">
        <f t="shared" ref="J21" si="97">SUM(G21:I21)</f>
        <v>235605.20021599997</v>
      </c>
      <c r="K21" s="12"/>
      <c r="L21" s="6">
        <f t="shared" ref="L21" si="98">B21+G21</f>
        <v>1516008.8299999998</v>
      </c>
      <c r="M21" s="6">
        <f t="shared" ref="M21" si="99">C21+H21</f>
        <v>-290.26</v>
      </c>
      <c r="N21" s="6">
        <f t="shared" ref="N21" si="100">D21+I21</f>
        <v>-1281935.8697839999</v>
      </c>
      <c r="O21" s="6">
        <f t="shared" ref="O21" si="101">E21+J21</f>
        <v>233782.70021599997</v>
      </c>
      <c r="P21" s="6"/>
      <c r="Q21" s="6">
        <f>ROUND(O21*0.1,2)</f>
        <v>23378.27</v>
      </c>
      <c r="R21" s="6">
        <f t="shared" ref="R21" si="102">ROUND(Q21*0.15,2)</f>
        <v>3506.74</v>
      </c>
      <c r="S21" s="6">
        <f>ROUND(Q21*0.85,2)</f>
        <v>19871.53</v>
      </c>
    </row>
    <row r="22" spans="1:19" ht="15" customHeight="1" x14ac:dyDescent="0.25">
      <c r="A22" s="19">
        <f t="shared" si="14"/>
        <v>45934</v>
      </c>
      <c r="B22" s="6">
        <v>38059.5</v>
      </c>
      <c r="C22" s="6">
        <v>-10</v>
      </c>
      <c r="D22" s="6">
        <v>-39047.75</v>
      </c>
      <c r="E22" s="6">
        <f t="shared" ref="E22" si="103">SUM(B22:D22)</f>
        <v>-998.25</v>
      </c>
      <c r="F22" s="12"/>
      <c r="G22" s="6">
        <v>862689.80999999994</v>
      </c>
      <c r="H22" s="6">
        <v>-133.1</v>
      </c>
      <c r="I22" s="6">
        <v>-821414.88974400004</v>
      </c>
      <c r="J22" s="6">
        <f t="shared" ref="J22" si="104">SUM(G22:I22)</f>
        <v>41141.820255999919</v>
      </c>
      <c r="K22" s="12"/>
      <c r="L22" s="6">
        <f t="shared" ref="L22" si="105">B22+G22</f>
        <v>900749.30999999994</v>
      </c>
      <c r="M22" s="6">
        <f t="shared" ref="M22" si="106">C22+H22</f>
        <v>-143.1</v>
      </c>
      <c r="N22" s="6">
        <f t="shared" ref="N22" si="107">D22+I22</f>
        <v>-860462.63974400004</v>
      </c>
      <c r="O22" s="6">
        <f t="shared" ref="O22" si="108">E22+J22</f>
        <v>40143.570255999919</v>
      </c>
      <c r="P22" s="6"/>
      <c r="Q22" s="6">
        <f>ROUND(O22*0.1,2)-0.01</f>
        <v>4014.35</v>
      </c>
      <c r="R22" s="6">
        <f t="shared" ref="R22" si="109">ROUND(Q22*0.15,2)</f>
        <v>602.15</v>
      </c>
      <c r="S22" s="6">
        <f>ROUND(Q22*0.85,2)</f>
        <v>3412.2</v>
      </c>
    </row>
    <row r="23" spans="1:19" ht="15" customHeight="1" x14ac:dyDescent="0.25">
      <c r="A23" s="19">
        <f t="shared" si="14"/>
        <v>45941</v>
      </c>
      <c r="B23" s="6">
        <v>34136.5</v>
      </c>
      <c r="C23" s="6">
        <v>-15</v>
      </c>
      <c r="D23" s="6">
        <v>-43968.25</v>
      </c>
      <c r="E23" s="6">
        <f t="shared" ref="E23" si="110">SUM(B23:D23)</f>
        <v>-9846.75</v>
      </c>
      <c r="F23" s="12"/>
      <c r="G23" s="6">
        <v>798229.64</v>
      </c>
      <c r="H23" s="6">
        <v>-128</v>
      </c>
      <c r="I23" s="6">
        <v>-685591.33987399994</v>
      </c>
      <c r="J23" s="6">
        <f t="shared" ref="J23" si="111">SUM(G23:I23)</f>
        <v>112510.30012600007</v>
      </c>
      <c r="K23" s="12"/>
      <c r="L23" s="6">
        <f t="shared" ref="L23" si="112">B23+G23</f>
        <v>832366.14</v>
      </c>
      <c r="M23" s="6">
        <f t="shared" ref="M23" si="113">C23+H23</f>
        <v>-143</v>
      </c>
      <c r="N23" s="6">
        <f t="shared" ref="N23" si="114">D23+I23</f>
        <v>-729559.58987399994</v>
      </c>
      <c r="O23" s="6">
        <f t="shared" ref="O23" si="115">E23+J23</f>
        <v>102663.55012600007</v>
      </c>
      <c r="P23" s="6"/>
      <c r="Q23" s="6">
        <f>ROUND(O23*0.1,2)-0.01</f>
        <v>10266.35</v>
      </c>
      <c r="R23" s="6">
        <f t="shared" ref="R23" si="116">ROUND(Q23*0.15,2)</f>
        <v>1539.95</v>
      </c>
      <c r="S23" s="6">
        <f>ROUND(Q23*0.85,2)</f>
        <v>8726.4</v>
      </c>
    </row>
    <row r="24" spans="1:19" ht="15" customHeight="1" x14ac:dyDescent="0.25">
      <c r="A24" s="19">
        <f t="shared" si="14"/>
        <v>45948</v>
      </c>
      <c r="B24" s="6">
        <v>50917.75</v>
      </c>
      <c r="C24" s="6">
        <v>0</v>
      </c>
      <c r="D24" s="6">
        <v>-22476.75</v>
      </c>
      <c r="E24" s="6">
        <f t="shared" ref="E24" si="117">SUM(B24:D24)</f>
        <v>28441</v>
      </c>
      <c r="F24" s="12"/>
      <c r="G24" s="6">
        <v>752994.13000000012</v>
      </c>
      <c r="H24" s="6">
        <v>-335.01</v>
      </c>
      <c r="I24" s="6">
        <v>-610323.14993199997</v>
      </c>
      <c r="J24" s="6">
        <f t="shared" ref="J24" si="118">SUM(G24:I24)</f>
        <v>142335.97006800014</v>
      </c>
      <c r="K24" s="12"/>
      <c r="L24" s="6">
        <f t="shared" ref="L24" si="119">B24+G24</f>
        <v>803911.88000000012</v>
      </c>
      <c r="M24" s="6">
        <f t="shared" ref="M24" si="120">C24+H24</f>
        <v>-335.01</v>
      </c>
      <c r="N24" s="6">
        <f t="shared" ref="N24" si="121">D24+I24</f>
        <v>-632799.89993199997</v>
      </c>
      <c r="O24" s="6">
        <f t="shared" ref="O24" si="122">E24+J24</f>
        <v>170776.97006800014</v>
      </c>
      <c r="P24" s="6"/>
      <c r="Q24" s="6">
        <f>ROUND(O24*0.1,2)</f>
        <v>17077.7</v>
      </c>
      <c r="R24" s="6">
        <f t="shared" ref="R24" si="123">ROUND(Q24*0.15,2)</f>
        <v>2561.66</v>
      </c>
      <c r="S24" s="6">
        <f>ROUND(Q24*0.85,2)-0.01</f>
        <v>14516.039999999999</v>
      </c>
    </row>
    <row r="25" spans="1:19" ht="15" customHeight="1" x14ac:dyDescent="0.25">
      <c r="A25" s="19">
        <f t="shared" si="14"/>
        <v>45955</v>
      </c>
      <c r="B25" s="6">
        <v>37335.25</v>
      </c>
      <c r="C25" s="6">
        <v>-20</v>
      </c>
      <c r="D25" s="6">
        <v>-35945.25</v>
      </c>
      <c r="E25" s="6">
        <f t="shared" ref="E25" si="124">SUM(B25:D25)</f>
        <v>1370</v>
      </c>
      <c r="F25" s="12"/>
      <c r="G25" s="6">
        <v>982708.48</v>
      </c>
      <c r="H25" s="6">
        <v>-447.02</v>
      </c>
      <c r="I25" s="6">
        <v>-923366.26</v>
      </c>
      <c r="J25" s="6">
        <f t="shared" ref="J25" si="125">SUM(G25:I25)</f>
        <v>58895.199999999953</v>
      </c>
      <c r="K25" s="12"/>
      <c r="L25" s="6">
        <f t="shared" ref="L25" si="126">B25+G25</f>
        <v>1020043.73</v>
      </c>
      <c r="M25" s="6">
        <f t="shared" ref="M25" si="127">C25+H25</f>
        <v>-467.02</v>
      </c>
      <c r="N25" s="6">
        <f t="shared" ref="N25" si="128">D25+I25</f>
        <v>-959311.51</v>
      </c>
      <c r="O25" s="6">
        <f t="shared" ref="O25" si="129">E25+J25</f>
        <v>60265.199999999953</v>
      </c>
      <c r="P25" s="6"/>
      <c r="Q25" s="6">
        <f>ROUND(O25*0.1,2)</f>
        <v>6026.52</v>
      </c>
      <c r="R25" s="6">
        <f t="shared" ref="R25" si="130">ROUND(Q25*0.15,2)</f>
        <v>903.98</v>
      </c>
      <c r="S25" s="6">
        <f t="shared" ref="S25:S30" si="131">ROUND(Q25*0.85,2)</f>
        <v>5122.54</v>
      </c>
    </row>
    <row r="26" spans="1:19" ht="15" customHeight="1" x14ac:dyDescent="0.25">
      <c r="A26" s="19">
        <f t="shared" si="14"/>
        <v>45962</v>
      </c>
      <c r="B26" s="6">
        <v>44371.5</v>
      </c>
      <c r="C26" s="6">
        <v>0</v>
      </c>
      <c r="D26" s="6">
        <v>-43863.5</v>
      </c>
      <c r="E26" s="6">
        <f t="shared" ref="E26" si="132">SUM(B26:D26)</f>
        <v>508</v>
      </c>
      <c r="F26" s="12"/>
      <c r="G26" s="6">
        <v>1137577.55</v>
      </c>
      <c r="H26" s="6">
        <v>-231.75</v>
      </c>
      <c r="I26" s="6">
        <v>-930325.67</v>
      </c>
      <c r="J26" s="6">
        <f t="shared" ref="J26" si="133">SUM(G26:I26)</f>
        <v>207020.13</v>
      </c>
      <c r="K26" s="12"/>
      <c r="L26" s="6">
        <f t="shared" ref="L26" si="134">B26+G26</f>
        <v>1181949.05</v>
      </c>
      <c r="M26" s="6">
        <f t="shared" ref="M26" si="135">C26+H26</f>
        <v>-231.75</v>
      </c>
      <c r="N26" s="6">
        <f t="shared" ref="N26" si="136">D26+I26</f>
        <v>-974189.17</v>
      </c>
      <c r="O26" s="6">
        <f t="shared" ref="O26" si="137">E26+J26</f>
        <v>207528.13</v>
      </c>
      <c r="P26" s="6"/>
      <c r="Q26" s="16">
        <f>ROUND(O26*0.1,2)</f>
        <v>20752.810000000001</v>
      </c>
      <c r="R26" s="16">
        <f t="shared" ref="R26" si="138">ROUND(Q26*0.15,2)</f>
        <v>3112.92</v>
      </c>
      <c r="S26" s="16">
        <f t="shared" si="131"/>
        <v>17639.89</v>
      </c>
    </row>
    <row r="27" spans="1:19" ht="15" customHeight="1" x14ac:dyDescent="0.25">
      <c r="A27" s="19">
        <f t="shared" si="14"/>
        <v>45969</v>
      </c>
      <c r="B27" s="6">
        <v>23814</v>
      </c>
      <c r="C27" s="6">
        <v>0</v>
      </c>
      <c r="D27" s="6">
        <v>-22896.75</v>
      </c>
      <c r="E27" s="6">
        <f t="shared" ref="E27" si="139">SUM(B27:D27)</f>
        <v>917.25</v>
      </c>
      <c r="F27" s="12"/>
      <c r="G27" s="6">
        <v>1246944.48</v>
      </c>
      <c r="H27" s="6">
        <v>-205.96</v>
      </c>
      <c r="I27" s="6">
        <v>-1087817.2</v>
      </c>
      <c r="J27" s="6">
        <f t="shared" ref="J27" si="140">SUM(G27:I27)</f>
        <v>158921.32000000007</v>
      </c>
      <c r="K27" s="12"/>
      <c r="L27" s="6">
        <f t="shared" ref="L27" si="141">B27+G27</f>
        <v>1270758.48</v>
      </c>
      <c r="M27" s="6">
        <f t="shared" ref="M27" si="142">C27+H27</f>
        <v>-205.96</v>
      </c>
      <c r="N27" s="6">
        <f t="shared" ref="N27" si="143">D27+I27</f>
        <v>-1110713.95</v>
      </c>
      <c r="O27" s="6">
        <f t="shared" ref="O27" si="144">E27+J27</f>
        <v>159838.57000000007</v>
      </c>
      <c r="P27" s="6"/>
      <c r="Q27" s="16">
        <f>ROUND(O27*0.1,2)-0.01</f>
        <v>15983.85</v>
      </c>
      <c r="R27" s="16">
        <f t="shared" ref="R27" si="145">ROUND(Q27*0.15,2)</f>
        <v>2397.58</v>
      </c>
      <c r="S27" s="16">
        <f t="shared" si="131"/>
        <v>13586.27</v>
      </c>
    </row>
    <row r="28" spans="1:19" ht="15" customHeight="1" x14ac:dyDescent="0.25">
      <c r="A28" s="19">
        <f t="shared" si="14"/>
        <v>45976</v>
      </c>
      <c r="B28" s="6">
        <v>31053</v>
      </c>
      <c r="C28" s="6">
        <v>0</v>
      </c>
      <c r="D28" s="6">
        <v>-12551.25</v>
      </c>
      <c r="E28" s="6">
        <f t="shared" ref="E28" si="146">SUM(B28:D28)</f>
        <v>18501.75</v>
      </c>
      <c r="F28" s="12"/>
      <c r="G28" s="6">
        <v>1469933.62</v>
      </c>
      <c r="H28" s="6">
        <v>-121.7</v>
      </c>
      <c r="I28" s="6">
        <v>-1330634.82</v>
      </c>
      <c r="J28" s="6">
        <f t="shared" ref="J28" si="147">SUM(G28:I28)</f>
        <v>139177.10000000009</v>
      </c>
      <c r="K28" s="12"/>
      <c r="L28" s="6">
        <f t="shared" ref="L28" si="148">B28+G28</f>
        <v>1500986.62</v>
      </c>
      <c r="M28" s="6">
        <f t="shared" ref="M28" si="149">C28+H28</f>
        <v>-121.7</v>
      </c>
      <c r="N28" s="6">
        <f t="shared" ref="N28" si="150">D28+I28</f>
        <v>-1343186.07</v>
      </c>
      <c r="O28" s="6">
        <f t="shared" ref="O28" si="151">E28+J28</f>
        <v>157678.85000000009</v>
      </c>
      <c r="P28" s="6"/>
      <c r="Q28" s="16">
        <f>ROUND(O28*0.1,2)</f>
        <v>15767.89</v>
      </c>
      <c r="R28" s="16">
        <f t="shared" ref="R28" si="152">ROUND(Q28*0.15,2)</f>
        <v>2365.1799999999998</v>
      </c>
      <c r="S28" s="16">
        <f t="shared" si="131"/>
        <v>13402.71</v>
      </c>
    </row>
    <row r="29" spans="1:19" ht="15" customHeight="1" x14ac:dyDescent="0.25">
      <c r="A29" s="19">
        <f t="shared" si="14"/>
        <v>45983</v>
      </c>
      <c r="B29" s="6">
        <v>163498.25</v>
      </c>
      <c r="C29" s="6">
        <v>0</v>
      </c>
      <c r="D29" s="6">
        <v>-197117</v>
      </c>
      <c r="E29" s="6">
        <f t="shared" ref="E29" si="153">SUM(B29:D29)</f>
        <v>-33618.75</v>
      </c>
      <c r="F29" s="12"/>
      <c r="G29" s="6">
        <v>1496894.42</v>
      </c>
      <c r="H29" s="6">
        <v>-112.5</v>
      </c>
      <c r="I29" s="6">
        <v>-1439770.33</v>
      </c>
      <c r="J29" s="6">
        <f t="shared" ref="J29" si="154">SUM(G29:I29)</f>
        <v>57011.589999999851</v>
      </c>
      <c r="K29" s="12"/>
      <c r="L29" s="6">
        <f t="shared" ref="L29" si="155">B29+G29</f>
        <v>1660392.67</v>
      </c>
      <c r="M29" s="6">
        <f t="shared" ref="M29" si="156">C29+H29</f>
        <v>-112.5</v>
      </c>
      <c r="N29" s="6">
        <f t="shared" ref="N29" si="157">D29+I29</f>
        <v>-1636887.33</v>
      </c>
      <c r="O29" s="6">
        <f t="shared" ref="O29" si="158">E29+J29</f>
        <v>23392.839999999851</v>
      </c>
      <c r="P29" s="6"/>
      <c r="Q29" s="16">
        <f>ROUND(O29*0.1,2)</f>
        <v>2339.2800000000002</v>
      </c>
      <c r="R29" s="16">
        <f t="shared" ref="R29" si="159">ROUND(Q29*0.15,2)</f>
        <v>350.89</v>
      </c>
      <c r="S29" s="16">
        <f t="shared" si="131"/>
        <v>1988.39</v>
      </c>
    </row>
    <row r="30" spans="1:19" ht="15" customHeight="1" x14ac:dyDescent="0.25">
      <c r="A30" s="19">
        <f t="shared" si="14"/>
        <v>45990</v>
      </c>
      <c r="B30" s="6">
        <v>222320</v>
      </c>
      <c r="C30" s="6">
        <v>-100</v>
      </c>
      <c r="D30" s="6">
        <v>-157636.25</v>
      </c>
      <c r="E30" s="6">
        <f t="shared" ref="E30" si="160">SUM(B30:D30)</f>
        <v>64583.75</v>
      </c>
      <c r="F30" s="12"/>
      <c r="G30" s="6">
        <v>1115909.3700000001</v>
      </c>
      <c r="H30" s="6">
        <v>-294.98</v>
      </c>
      <c r="I30" s="6">
        <v>-1009638.64</v>
      </c>
      <c r="J30" s="6">
        <f t="shared" ref="J30" si="161">SUM(G30:I30)</f>
        <v>105975.75000000012</v>
      </c>
      <c r="K30" s="12"/>
      <c r="L30" s="6">
        <f t="shared" ref="L30" si="162">B30+G30</f>
        <v>1338229.3700000001</v>
      </c>
      <c r="M30" s="6">
        <f t="shared" ref="M30" si="163">C30+H30</f>
        <v>-394.98</v>
      </c>
      <c r="N30" s="6">
        <f t="shared" ref="N30" si="164">D30+I30</f>
        <v>-1167274.8900000001</v>
      </c>
      <c r="O30" s="6">
        <f t="shared" ref="O30" si="165">E30+J30</f>
        <v>170559.50000000012</v>
      </c>
      <c r="P30" s="6"/>
      <c r="Q30" s="16">
        <f>ROUND(O30*0.1,2)</f>
        <v>17055.95</v>
      </c>
      <c r="R30" s="16">
        <f t="shared" ref="R30" si="166">ROUND(Q30*0.15,2)</f>
        <v>2558.39</v>
      </c>
      <c r="S30" s="16">
        <f t="shared" si="131"/>
        <v>14497.56</v>
      </c>
    </row>
    <row r="31" spans="1:19" ht="15" customHeight="1" x14ac:dyDescent="0.25">
      <c r="A31" s="19"/>
      <c r="B31" s="6"/>
      <c r="C31" s="6"/>
      <c r="D31" s="6"/>
      <c r="E31" s="6"/>
      <c r="F31" s="12"/>
      <c r="G31" s="6"/>
      <c r="H31" s="6"/>
      <c r="I31" s="6"/>
      <c r="J31" s="6"/>
      <c r="K31" s="12"/>
      <c r="L31" s="6"/>
      <c r="M31" s="6"/>
      <c r="N31" s="6"/>
      <c r="O31" s="6"/>
      <c r="P31" s="6"/>
      <c r="Q31" s="6"/>
      <c r="R31" s="6"/>
      <c r="S31" s="6"/>
    </row>
    <row r="32" spans="1:19" ht="15" customHeight="1" thickBot="1" x14ac:dyDescent="0.3">
      <c r="B32" s="7">
        <f>SUM(B9:B31)</f>
        <v>885789.5</v>
      </c>
      <c r="C32" s="7">
        <f t="shared" ref="C32:E32" si="167">SUM(C9:C31)</f>
        <v>-443</v>
      </c>
      <c r="D32" s="7">
        <f t="shared" si="167"/>
        <v>-778472.25</v>
      </c>
      <c r="E32" s="7">
        <f t="shared" si="167"/>
        <v>106874.25</v>
      </c>
      <c r="F32" s="12"/>
      <c r="G32" s="7">
        <f>SUM(G9:G31)</f>
        <v>40078310.200179987</v>
      </c>
      <c r="H32" s="7">
        <f t="shared" ref="H32:J32" si="168">SUM(H9:H31)</f>
        <v>-6325.7899999999991</v>
      </c>
      <c r="I32" s="7">
        <f t="shared" si="168"/>
        <v>-34587795.398448005</v>
      </c>
      <c r="J32" s="7">
        <f t="shared" si="168"/>
        <v>5484189.0117320009</v>
      </c>
      <c r="K32" s="12"/>
      <c r="L32" s="7">
        <f>SUM(L9:L31)</f>
        <v>40964099.700179987</v>
      </c>
      <c r="M32" s="7">
        <f t="shared" ref="M32:O32" si="169">SUM(M9:M31)</f>
        <v>-6768.7899999999991</v>
      </c>
      <c r="N32" s="7">
        <f t="shared" si="169"/>
        <v>-35366267.648448005</v>
      </c>
      <c r="O32" s="7">
        <f t="shared" si="169"/>
        <v>5591063.2617320009</v>
      </c>
      <c r="P32" s="12"/>
      <c r="Q32" s="7">
        <f>SUM(Q9:Q31)</f>
        <v>559106.32999999996</v>
      </c>
      <c r="R32" s="7">
        <f t="shared" ref="R32:S32" si="170">SUM(R9:R31)</f>
        <v>83865.939999999988</v>
      </c>
      <c r="S32" s="7">
        <f t="shared" si="170"/>
        <v>475240.39000000007</v>
      </c>
    </row>
    <row r="33" spans="1:1" ht="15" customHeight="1" thickTop="1" x14ac:dyDescent="0.25"/>
    <row r="34" spans="1:1" ht="15" customHeight="1" x14ac:dyDescent="0.25">
      <c r="A34" s="11" t="s">
        <v>23</v>
      </c>
    </row>
    <row r="35" spans="1:1" ht="15" customHeight="1" x14ac:dyDescent="0.25">
      <c r="A3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2025-12-04T18:23:05Z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